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660B41A-E6E2-4B72-9596-DD4F993D99C0}" xr6:coauthVersionLast="47" xr6:coauthVersionMax="47" xr10:uidLastSave="{00000000-0000-0000-0000-000000000000}"/>
  <bookViews>
    <workbookView xWindow="-120" yWindow="-120" windowWidth="20730" windowHeight="11160" activeTab="1" xr2:uid="{C18A812B-9469-44DF-935B-5BBCD1F9C1B2}"/>
  </bookViews>
  <sheets>
    <sheet name="TD" sheetId="3" r:id="rId1"/>
    <sheet name="Detalle Cartera " sheetId="1" r:id="rId2"/>
    <sheet name="Detalle Vto" sheetId="2" r:id="rId3"/>
  </sheets>
  <definedNames>
    <definedName name="_xlnm._FilterDatabase" localSheetId="1" hidden="1">'Detalle Cartera '!$A$2:$AB$19</definedName>
    <definedName name="_xlnm._FilterDatabase" localSheetId="0" hidden="1">TD!$A$1:$B$9</definedName>
  </definedName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C9" i="2"/>
  <c r="C8" i="2"/>
  <c r="C7" i="2"/>
  <c r="D15" i="2"/>
  <c r="K10" i="1"/>
  <c r="K1" i="1" s="1"/>
  <c r="K4" i="1"/>
  <c r="J1" i="1"/>
  <c r="L1" i="1"/>
  <c r="C16" i="2"/>
  <c r="C17" i="2" l="1"/>
  <c r="C6" i="2" s="1"/>
  <c r="D16" i="2"/>
  <c r="M1" i="1"/>
  <c r="N1" i="1"/>
  <c r="O1" i="1"/>
  <c r="C11" i="2" l="1"/>
</calcChain>
</file>

<file path=xl/sharedStrings.xml><?xml version="1.0" encoding="utf-8"?>
<sst xmlns="http://schemas.openxmlformats.org/spreadsheetml/2006/main" count="176" uniqueCount="84">
  <si>
    <t>Factura</t>
  </si>
  <si>
    <t>Sede</t>
  </si>
  <si>
    <t>Nit Empresa</t>
  </si>
  <si>
    <t>ENTIDAD RESPONSABLE DE PAGO</t>
  </si>
  <si>
    <t>Fecha del Documento</t>
  </si>
  <si>
    <t>Nombre del Paciente</t>
  </si>
  <si>
    <t>Estado</t>
  </si>
  <si>
    <t>Estado Factura</t>
  </si>
  <si>
    <t>Saldo al corte</t>
  </si>
  <si>
    <t>Valor Radicado</t>
  </si>
  <si>
    <t>Pdte. De Radicar</t>
  </si>
  <si>
    <t>En Envio</t>
  </si>
  <si>
    <t>Devolución</t>
  </si>
  <si>
    <t>Días Vencidos</t>
  </si>
  <si>
    <t>Vencimiento</t>
  </si>
  <si>
    <t>Corriente</t>
  </si>
  <si>
    <t>EM615</t>
  </si>
  <si>
    <t>01</t>
  </si>
  <si>
    <t/>
  </si>
  <si>
    <t>61 -90 días</t>
  </si>
  <si>
    <t>EM652</t>
  </si>
  <si>
    <t>AP</t>
  </si>
  <si>
    <t>1 - 30 días</t>
  </si>
  <si>
    <t>EC419571</t>
  </si>
  <si>
    <t>ABELARDO CARDENAS MURILLO</t>
  </si>
  <si>
    <t>Pendiente radicar</t>
  </si>
  <si>
    <t>EC381103</t>
  </si>
  <si>
    <t>FREDDY TRUJILLO CARRILLO</t>
  </si>
  <si>
    <t>EC381854</t>
  </si>
  <si>
    <t>SEBASTIAN GALEANO VELASCO</t>
  </si>
  <si>
    <t>EC254771</t>
  </si>
  <si>
    <t>ALFONSO VARGAS BERNAL</t>
  </si>
  <si>
    <t>GL</t>
  </si>
  <si>
    <t>Radicado</t>
  </si>
  <si>
    <t>EC309801</t>
  </si>
  <si>
    <t>ARBEY BOLAÑOS BEDOYA</t>
  </si>
  <si>
    <t>DV</t>
  </si>
  <si>
    <t>181 - 360 días</t>
  </si>
  <si>
    <t>EC106968</t>
  </si>
  <si>
    <t>CONSOLACION VARGAS TASAMA</t>
  </si>
  <si>
    <t>ED</t>
  </si>
  <si>
    <t>En envio</t>
  </si>
  <si>
    <t>&gt; 360 días</t>
  </si>
  <si>
    <t>EC282685</t>
  </si>
  <si>
    <t>MAURICIO FERNANDO ORDOÑEZ TORRES</t>
  </si>
  <si>
    <t>EC376015</t>
  </si>
  <si>
    <t>LUIS ENRIQUE LAURIDO RIASCOS</t>
  </si>
  <si>
    <t>91 - 120 días</t>
  </si>
  <si>
    <t>EC404010</t>
  </si>
  <si>
    <t>MARTIN STEVEN MURCIA RIVERA</t>
  </si>
  <si>
    <t>EC337876</t>
  </si>
  <si>
    <t>JUAN GUILLERMO BLANDON IBARRA</t>
  </si>
  <si>
    <t>EC411018</t>
  </si>
  <si>
    <t>LAURA NIETO</t>
  </si>
  <si>
    <t>EC374628</t>
  </si>
  <si>
    <t>ANA MARIA TORRES SALAS</t>
  </si>
  <si>
    <t>EC132414</t>
  </si>
  <si>
    <t>ALBA ELIA GIRON</t>
  </si>
  <si>
    <t>EC394663</t>
  </si>
  <si>
    <t>JHON ALEXIS SANCHEZ ORDOÑEZ</t>
  </si>
  <si>
    <t>31 - 60 días</t>
  </si>
  <si>
    <t>EC400380</t>
  </si>
  <si>
    <t>SAM EITHHANNA LEGRO SEPULVEDA</t>
  </si>
  <si>
    <t xml:space="preserve">Clinica Nuestra Señora de Los Remedios  </t>
  </si>
  <si>
    <t>Nit 890.301.430-5</t>
  </si>
  <si>
    <t xml:space="preserve"> Radicado</t>
  </si>
  <si>
    <t>Glosa por Conciliar</t>
  </si>
  <si>
    <t>Pdte. Radicar</t>
  </si>
  <si>
    <t>Devoluciones</t>
  </si>
  <si>
    <t>Total</t>
  </si>
  <si>
    <t>Acumulado</t>
  </si>
  <si>
    <t>Total general</t>
  </si>
  <si>
    <t xml:space="preserve">Resumen de Cartera por Estados </t>
  </si>
  <si>
    <t>Total Cartera Radicado</t>
  </si>
  <si>
    <t>Etiquetas de fila</t>
  </si>
  <si>
    <t>Suma de Valor Radicado</t>
  </si>
  <si>
    <t>Envio</t>
  </si>
  <si>
    <t>Fecha Radicado</t>
  </si>
  <si>
    <t>COMFENALCO VALLE E.P.S. - Corte al 30 Junio 2023</t>
  </si>
  <si>
    <t>Detalle de Vencimientos Cartera Radicada  30 Junio2023</t>
  </si>
  <si>
    <t>RD</t>
  </si>
  <si>
    <t>Intereses Moratorios</t>
  </si>
  <si>
    <t xml:space="preserve">Valor Glosa x Conciliar </t>
  </si>
  <si>
    <t>CLINICA NUESTRA SENORA DE LOS REMEDIOS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</si>
</sst>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4" borderId="0" xfId="0" applyFont="1" applyFill="1" applyAlignment="1">
      <alignment horizontal="left"/>
    </xf>
    <xf numFmtId="0" fontId="3" fillId="4" borderId="0" xfId="0" applyFont="1" applyFill="1"/>
    <xf numFmtId="0" fontId="3" fillId="4" borderId="1" xfId="0" applyFont="1" applyFill="1" applyBorder="1"/>
    <xf numFmtId="166" fontId="3" fillId="4" borderId="1" xfId="3" applyNumberFormat="1" applyFont="1" applyFill="1" applyBorder="1"/>
    <xf numFmtId="166" fontId="2" fillId="5" borderId="1" xfId="3" applyNumberFormat="1" applyFont="1" applyFill="1" applyBorder="1"/>
    <xf numFmtId="0" fontId="2" fillId="5" borderId="2" xfId="0" applyFont="1" applyFill="1" applyBorder="1" applyAlignment="1">
      <alignment horizontal="center"/>
    </xf>
    <xf numFmtId="166" fontId="3" fillId="4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2" fillId="5" borderId="3" xfId="0" applyFont="1" applyFill="1" applyBorder="1" applyAlignment="1">
      <alignment horizontal="center"/>
    </xf>
    <xf numFmtId="166" fontId="2" fillId="5" borderId="3" xfId="3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164" fontId="3" fillId="4" borderId="2" xfId="1" applyNumberFormat="1" applyFont="1" applyFill="1" applyBorder="1"/>
    <xf numFmtId="166" fontId="3" fillId="4" borderId="2" xfId="0" applyNumberFormat="1" applyFont="1" applyFill="1" applyBorder="1"/>
    <xf numFmtId="0" fontId="3" fillId="0" borderId="0" xfId="0" applyFont="1"/>
    <xf numFmtId="164" fontId="3" fillId="0" borderId="0" xfId="1" applyNumberFormat="1" applyFont="1"/>
    <xf numFmtId="14" fontId="3" fillId="2" borderId="2" xfId="0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/>
    <xf numFmtId="14" fontId="3" fillId="0" borderId="2" xfId="0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4" fontId="2" fillId="5" borderId="2" xfId="0" applyNumberFormat="1" applyFont="1" applyFill="1" applyBorder="1"/>
    <xf numFmtId="0" fontId="2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4">
    <cellStyle name="Millares" xfId="1" builtinId="3"/>
    <cellStyle name="Millares 2" xfId="2" xr:uid="{3C433D8C-CA8F-4DD5-A915-EE7B83A3043C}"/>
    <cellStyle name="Millares 3" xfId="3" xr:uid="{F4094B31-1C90-4CA4-A11F-5B99AF21268E}"/>
    <cellStyle name="Normal" xfId="0" builtinId="0"/>
  </cellStyles>
  <dxfs count="2"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rtera Auxiliar 2" refreshedDate="45117.631237384259" createdVersion="8" refreshedVersion="8" minRefreshableVersion="3" recordCount="17" xr:uid="{4260D3C0-F47D-4993-8B42-AFCBCA1B29F0}">
  <cacheSource type="worksheet">
    <worksheetSource ref="A2:Q19" sheet="Detalle Cartera "/>
  </cacheSource>
  <cacheFields count="17">
    <cacheField name="Sede" numFmtId="0">
      <sharedItems/>
    </cacheField>
    <cacheField name="Factura" numFmtId="0">
      <sharedItems/>
    </cacheField>
    <cacheField name="Nit Empresa" numFmtId="0">
      <sharedItems containsSemiMixedTypes="0" containsString="0" containsNumber="1" containsInteger="1" minValue="890303093" maxValue="890303093"/>
    </cacheField>
    <cacheField name="ENTIDAD RESPONSABLE DE PAGO" numFmtId="0">
      <sharedItems/>
    </cacheField>
    <cacheField name="Fecha del Documento" numFmtId="14">
      <sharedItems containsSemiMixedTypes="0" containsNonDate="0" containsDate="1" containsString="0" minDate="2021-05-06T00:00:00" maxDate="2023-06-15T00:00:00"/>
    </cacheField>
    <cacheField name="Fecha Radicado" numFmtId="14">
      <sharedItems containsDate="1" containsMixedTypes="1" minDate="2023-03-13T00:00:00" maxDate="2023-05-25T00:00:00"/>
    </cacheField>
    <cacheField name="Nombre del Paciente" numFmtId="0">
      <sharedItems/>
    </cacheField>
    <cacheField name="Estado" numFmtId="0">
      <sharedItems/>
    </cacheField>
    <cacheField name="Estado Factura" numFmtId="0">
      <sharedItems/>
    </cacheField>
    <cacheField name="Saldo al corte" numFmtId="164">
      <sharedItems containsSemiMixedTypes="0" containsString="0" containsNumber="1" containsInteger="1" minValue="80800" maxValue="90918864"/>
    </cacheField>
    <cacheField name="Valor Radicado" numFmtId="164">
      <sharedItems containsSemiMixedTypes="0" containsString="0" containsNumber="1" containsInteger="1" minValue="0" maxValue="26900358"/>
    </cacheField>
    <cacheField name="Valor Glosa x Conciliar " numFmtId="164">
      <sharedItems containsSemiMixedTypes="0" containsString="0" containsNumber="1" containsInteger="1" minValue="0" maxValue="369876"/>
    </cacheField>
    <cacheField name="Pdte. De Radicar" numFmtId="164">
      <sharedItems containsSemiMixedTypes="0" containsString="0" containsNumber="1" containsInteger="1" minValue="0" maxValue="4136833"/>
    </cacheField>
    <cacheField name="En Envio" numFmtId="164">
      <sharedItems containsSemiMixedTypes="0" containsString="0" containsNumber="1" containsInteger="1" minValue="0" maxValue="297188"/>
    </cacheField>
    <cacheField name="Devolución" numFmtId="164">
      <sharedItems containsSemiMixedTypes="0" containsString="0" containsNumber="1" containsInteger="1" minValue="0" maxValue="90918864"/>
    </cacheField>
    <cacheField name="Días Vencidos" numFmtId="0">
      <sharedItems containsSemiMixedTypes="0" containsString="0" containsNumber="1" containsInteger="1" minValue="-14" maxValue="755"/>
    </cacheField>
    <cacheField name="Vencimiento" numFmtId="0">
      <sharedItems count="7">
        <s v="1 - 30 días"/>
        <s v="61 -90 días"/>
        <s v="&gt; 360 días"/>
        <s v="181 - 360 días"/>
        <s v="Corriente"/>
        <s v="91 - 120 días"/>
        <s v="31 - 60 día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s v="01"/>
    <s v="EC254771"/>
    <n v="890303093"/>
    <s v="COMFENALCO VALLE E.P.S."/>
    <d v="2022-05-25T00:00:00"/>
    <d v="2023-05-04T00:00:00"/>
    <s v="ALFONSO VARGAS BERNAL"/>
    <s v="GL"/>
    <s v="Radicado"/>
    <n v="10486698"/>
    <n v="10116822"/>
    <n v="369876"/>
    <n v="0"/>
    <n v="0"/>
    <n v="0"/>
    <n v="27"/>
    <x v="0"/>
  </r>
  <r>
    <s v="01"/>
    <s v="EM615"/>
    <n v="890303093"/>
    <s v="COMFENALCO VALLE E.P.S."/>
    <d v="2023-03-13T00:00:00"/>
    <d v="2023-03-13T00:00:00"/>
    <s v=""/>
    <s v="RD"/>
    <s v="Intereses Moratorios"/>
    <n v="26900358"/>
    <n v="26900358"/>
    <n v="0"/>
    <n v="0"/>
    <n v="0"/>
    <n v="0"/>
    <n v="79"/>
    <x v="1"/>
  </r>
  <r>
    <s v="01"/>
    <s v="EC106968"/>
    <n v="890303093"/>
    <s v="COMFENALCO VALLE E.P.S."/>
    <d v="2021-05-06T00:00:00"/>
    <d v="2023-05-24T00:00:00"/>
    <s v="CONSOLACION VARGAS TASAMA"/>
    <s v="ED"/>
    <s v="En envio"/>
    <n v="297188"/>
    <n v="0"/>
    <n v="0"/>
    <n v="0"/>
    <n v="297188"/>
    <n v="0"/>
    <n v="755"/>
    <x v="2"/>
  </r>
  <r>
    <s v="01"/>
    <s v="EC132414"/>
    <n v="890303093"/>
    <s v="COMFENALCO VALLE E.P.S."/>
    <d v="2021-07-29T00:00:00"/>
    <s v=""/>
    <s v="ALBA ELIA GIRON"/>
    <s v="ED"/>
    <s v="En envio"/>
    <n v="80800"/>
    <n v="0"/>
    <n v="0"/>
    <n v="0"/>
    <n v="80800"/>
    <n v="0"/>
    <n v="671"/>
    <x v="2"/>
  </r>
  <r>
    <s v="01"/>
    <s v="EC309801"/>
    <n v="890303093"/>
    <s v="COMFENALCO VALLE E.P.S."/>
    <d v="2022-09-26T00:00:00"/>
    <s v=""/>
    <s v="ARBEY BOLAÑOS BEDOYA"/>
    <s v="DV"/>
    <s v="Devolución"/>
    <n v="90918864"/>
    <n v="0"/>
    <n v="0"/>
    <n v="0"/>
    <n v="0"/>
    <n v="90918864"/>
    <n v="247"/>
    <x v="3"/>
  </r>
  <r>
    <s v="01"/>
    <s v="EC282685"/>
    <n v="890303093"/>
    <s v="COMFENALCO VALLE E.P.S."/>
    <d v="2022-07-26T00:00:00"/>
    <s v=""/>
    <s v="MAURICIO FERNANDO ORDOÑEZ TORRES"/>
    <s v="DV"/>
    <s v="Devolución"/>
    <n v="1551711"/>
    <n v="0"/>
    <n v="0"/>
    <n v="0"/>
    <n v="0"/>
    <n v="1551711"/>
    <n v="309"/>
    <x v="3"/>
  </r>
  <r>
    <s v="01"/>
    <s v="EC337876"/>
    <n v="890303093"/>
    <s v="COMFENALCO VALLE E.P.S."/>
    <d v="2022-11-28T00:00:00"/>
    <s v=""/>
    <s v="JUAN GUILLERMO BLANDON IBARRA"/>
    <s v="DV"/>
    <s v="Devolución"/>
    <n v="12777069"/>
    <n v="0"/>
    <n v="0"/>
    <n v="0"/>
    <n v="0"/>
    <n v="12777069"/>
    <n v="184"/>
    <x v="3"/>
  </r>
  <r>
    <s v="01"/>
    <s v="EM652"/>
    <n v="890303093"/>
    <s v="COMFENALCO VALLE E.P.S."/>
    <d v="2023-05-24T00:00:00"/>
    <d v="2023-05-24T00:00:00"/>
    <s v=""/>
    <s v="RD"/>
    <s v="Intereses Moratorios"/>
    <n v="8690853"/>
    <n v="8690853"/>
    <n v="0"/>
    <n v="0"/>
    <n v="0"/>
    <n v="0"/>
    <n v="7"/>
    <x v="0"/>
  </r>
  <r>
    <s v="01"/>
    <s v="EC419571"/>
    <n v="890303093"/>
    <s v="COMFENALCO VALLE E.P.S."/>
    <d v="2023-06-14T00:00:00"/>
    <s v=""/>
    <s v="ABELARDO CARDENAS MURILLO"/>
    <s v="AP"/>
    <s v="Pendiente radicar"/>
    <n v="407320"/>
    <n v="0"/>
    <n v="0"/>
    <n v="407320"/>
    <n v="0"/>
    <n v="0"/>
    <n v="-14"/>
    <x v="4"/>
  </r>
  <r>
    <s v="01"/>
    <s v="EC381103"/>
    <n v="890303093"/>
    <s v="COMFENALCO VALLE E.P.S."/>
    <d v="2023-03-14T00:00:00"/>
    <s v=""/>
    <s v="FREDDY TRUJILLO CARRILLO"/>
    <s v="AP"/>
    <s v="Pendiente radicar"/>
    <n v="565231"/>
    <n v="0"/>
    <n v="0"/>
    <n v="565231"/>
    <n v="0"/>
    <n v="0"/>
    <n v="78"/>
    <x v="1"/>
  </r>
  <r>
    <s v="01"/>
    <s v="EC381854"/>
    <n v="890303093"/>
    <s v="COMFENALCO VALLE E.P.S."/>
    <d v="2023-03-15T00:00:00"/>
    <s v=""/>
    <s v="SEBASTIAN GALEANO VELASCO"/>
    <s v="AP"/>
    <s v="Pendiente radicar"/>
    <n v="1926363"/>
    <n v="0"/>
    <n v="0"/>
    <n v="1926363"/>
    <n v="0"/>
    <n v="0"/>
    <n v="77"/>
    <x v="1"/>
  </r>
  <r>
    <s v="01"/>
    <s v="EC376015"/>
    <n v="890303093"/>
    <s v="COMFENALCO VALLE E.P.S."/>
    <d v="2023-02-28T00:00:00"/>
    <s v=""/>
    <s v="LUIS ENRIQUE LAURIDO RIASCOS"/>
    <s v="AP"/>
    <s v="Pendiente radicar"/>
    <n v="876148"/>
    <n v="0"/>
    <n v="0"/>
    <n v="876148"/>
    <n v="0"/>
    <n v="0"/>
    <n v="92"/>
    <x v="5"/>
  </r>
  <r>
    <s v="01"/>
    <s v="EC404010"/>
    <n v="890303093"/>
    <s v="COMFENALCO VALLE E.P.S."/>
    <d v="2023-05-05T00:00:00"/>
    <s v=""/>
    <s v="MARTIN STEVEN MURCIA RIVERA"/>
    <s v="AP"/>
    <s v="Pendiente radicar"/>
    <n v="4136833"/>
    <n v="0"/>
    <n v="0"/>
    <n v="4136833"/>
    <n v="0"/>
    <n v="0"/>
    <n v="26"/>
    <x v="0"/>
  </r>
  <r>
    <s v="01"/>
    <s v="EC411018"/>
    <n v="890303093"/>
    <s v="COMFENALCO VALLE E.P.S."/>
    <d v="2023-05-28T00:00:00"/>
    <s v=""/>
    <s v="LAURA NIETO"/>
    <s v="AP"/>
    <s v="Pendiente radicar"/>
    <n v="664892"/>
    <n v="0"/>
    <n v="0"/>
    <n v="664892"/>
    <n v="0"/>
    <n v="0"/>
    <n v="3"/>
    <x v="0"/>
  </r>
  <r>
    <s v="01"/>
    <s v="EC374628"/>
    <n v="890303093"/>
    <s v="COMFENALCO VALLE E.P.S."/>
    <d v="2023-02-26T00:00:00"/>
    <s v=""/>
    <s v="ANA MARIA TORRES SALAS"/>
    <s v="AP"/>
    <s v="Pendiente radicar"/>
    <n v="966893"/>
    <n v="0"/>
    <n v="0"/>
    <n v="966893"/>
    <n v="0"/>
    <n v="0"/>
    <n v="94"/>
    <x v="5"/>
  </r>
  <r>
    <s v="01"/>
    <s v="EC394663"/>
    <n v="890303093"/>
    <s v="COMFENALCO VALLE E.P.S."/>
    <d v="2023-04-17T00:00:00"/>
    <s v=""/>
    <s v="JHON ALEXIS SANCHEZ ORDOÑEZ"/>
    <s v="AP"/>
    <s v="Pendiente radicar"/>
    <n v="773564"/>
    <n v="0"/>
    <n v="0"/>
    <n v="773564"/>
    <n v="0"/>
    <n v="0"/>
    <n v="44"/>
    <x v="6"/>
  </r>
  <r>
    <s v="01"/>
    <s v="EC400380"/>
    <n v="890303093"/>
    <s v="COMFENALCO VALLE E.P.S."/>
    <d v="2023-04-29T00:00:00"/>
    <s v=""/>
    <s v="SAM EITHHANNA LEGRO SEPULVEDA"/>
    <s v="AP"/>
    <s v="Pendiente radicar"/>
    <n v="1236349"/>
    <n v="0"/>
    <n v="0"/>
    <n v="1236349"/>
    <n v="0"/>
    <n v="0"/>
    <n v="3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DBD512-C955-49FB-B6B6-09013BD5A157}" name="TablaDinámica1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:B9" firstHeaderRow="1" firstDataRow="1" firstDataCol="1"/>
  <pivotFields count="17"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numFmtId="164" showAll="0"/>
    <pivotField dataField="1" numFmtId="164" showAll="0"/>
    <pivotField numFmtId="164" showAll="0"/>
    <pivotField numFmtId="164" showAll="0"/>
    <pivotField showAll="0"/>
    <pivotField numFmtId="164" showAll="0"/>
    <pivotField showAll="0"/>
    <pivotField axis="axisRow" showAll="0">
      <items count="8">
        <item x="2"/>
        <item x="0"/>
        <item x="3"/>
        <item x="6"/>
        <item x="1"/>
        <item x="5"/>
        <item x="4"/>
        <item t="default"/>
      </items>
    </pivotField>
  </pivotFields>
  <rowFields count="1">
    <field x="1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a de Valor Radicado" fld="10" baseField="0" baseItem="0"/>
  </dataFields>
  <formats count="2">
    <format dxfId="1">
      <pivotArea collapsedLevelsAreSubtotals="1" fieldPosition="0">
        <references count="1">
          <reference field="16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560DC-4EDB-48B1-A218-9B1F3849B952}">
  <sheetPr filterMode="1"/>
  <dimension ref="A1:B9"/>
  <sheetViews>
    <sheetView workbookViewId="0">
      <selection activeCell="A6" sqref="A6:B6"/>
    </sheetView>
  </sheetViews>
  <sheetFormatPr baseColWidth="10" defaultRowHeight="15" x14ac:dyDescent="0.25"/>
  <cols>
    <col min="1" max="1" width="17.5703125" bestFit="1" customWidth="1"/>
    <col min="2" max="2" width="22.42578125" bestFit="1" customWidth="1"/>
  </cols>
  <sheetData>
    <row r="1" spans="1:2" x14ac:dyDescent="0.25">
      <c r="A1" s="8" t="s">
        <v>74</v>
      </c>
      <c r="B1" t="s">
        <v>75</v>
      </c>
    </row>
    <row r="2" spans="1:2" hidden="1" x14ac:dyDescent="0.25">
      <c r="A2" s="9" t="s">
        <v>42</v>
      </c>
      <c r="B2" s="10">
        <v>0</v>
      </c>
    </row>
    <row r="3" spans="1:2" x14ac:dyDescent="0.25">
      <c r="A3" s="9" t="s">
        <v>22</v>
      </c>
      <c r="B3" s="10">
        <v>18807675</v>
      </c>
    </row>
    <row r="4" spans="1:2" hidden="1" x14ac:dyDescent="0.25">
      <c r="A4" s="9" t="s">
        <v>37</v>
      </c>
      <c r="B4" s="10">
        <v>0</v>
      </c>
    </row>
    <row r="5" spans="1:2" hidden="1" x14ac:dyDescent="0.25">
      <c r="A5" s="9" t="s">
        <v>60</v>
      </c>
      <c r="B5" s="10">
        <v>0</v>
      </c>
    </row>
    <row r="6" spans="1:2" x14ac:dyDescent="0.25">
      <c r="A6" s="9" t="s">
        <v>19</v>
      </c>
      <c r="B6" s="10">
        <v>26900358</v>
      </c>
    </row>
    <row r="7" spans="1:2" hidden="1" x14ac:dyDescent="0.25">
      <c r="A7" s="9" t="s">
        <v>47</v>
      </c>
      <c r="B7" s="10">
        <v>0</v>
      </c>
    </row>
    <row r="8" spans="1:2" hidden="1" x14ac:dyDescent="0.25">
      <c r="A8" s="9" t="s">
        <v>15</v>
      </c>
      <c r="B8" s="10">
        <v>0</v>
      </c>
    </row>
    <row r="9" spans="1:2" x14ac:dyDescent="0.25">
      <c r="A9" s="9" t="s">
        <v>71</v>
      </c>
      <c r="B9" s="10">
        <v>45708033</v>
      </c>
    </row>
  </sheetData>
  <autoFilter ref="A1:B9" xr:uid="{3C5560DC-4EDB-48B1-A218-9B1F3849B952}">
    <filterColumn colId="1">
      <filters>
        <filter val="18,807,675"/>
        <filter val="26,900,358"/>
        <filter val="45,708,033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7D18C-274D-4E5B-9F45-810635D0387C}">
  <dimension ref="A1:Q19"/>
  <sheetViews>
    <sheetView tabSelected="1" topLeftCell="G1" zoomScale="95" zoomScaleNormal="95" workbookViewId="0">
      <selection activeCell="J1" sqref="J1"/>
    </sheetView>
  </sheetViews>
  <sheetFormatPr baseColWidth="10" defaultRowHeight="12.75" x14ac:dyDescent="0.2"/>
  <cols>
    <col min="1" max="1" width="9.5703125" style="16" bestFit="1" customWidth="1"/>
    <col min="2" max="2" width="12.140625" style="16" bestFit="1" customWidth="1"/>
    <col min="3" max="3" width="15.7109375" style="16" bestFit="1" customWidth="1"/>
    <col min="4" max="4" width="22.140625" style="16" bestFit="1" customWidth="1"/>
    <col min="5" max="5" width="15.140625" style="16" bestFit="1" customWidth="1"/>
    <col min="6" max="6" width="13.7109375" style="16" bestFit="1" customWidth="1"/>
    <col min="7" max="7" width="34.5703125" style="16" bestFit="1" customWidth="1"/>
    <col min="8" max="8" width="11.42578125" style="16" bestFit="1" customWidth="1"/>
    <col min="9" max="9" width="18.5703125" style="16" bestFit="1" customWidth="1"/>
    <col min="10" max="10" width="17.28515625" style="16" bestFit="1" customWidth="1"/>
    <col min="11" max="11" width="16.28515625" style="16" bestFit="1" customWidth="1"/>
    <col min="12" max="12" width="21.42578125" style="16" bestFit="1" customWidth="1"/>
    <col min="13" max="13" width="19.85546875" style="16" bestFit="1" customWidth="1"/>
    <col min="14" max="14" width="13.28515625" style="16" bestFit="1" customWidth="1"/>
    <col min="15" max="15" width="15.5703125" style="16" bestFit="1" customWidth="1"/>
    <col min="16" max="16" width="17.85546875" style="16" bestFit="1" customWidth="1"/>
    <col min="17" max="17" width="16.5703125" style="16" bestFit="1" customWidth="1"/>
    <col min="18" max="16384" width="11.42578125" style="16"/>
  </cols>
  <sheetData>
    <row r="1" spans="1:17" x14ac:dyDescent="0.2">
      <c r="J1" s="17">
        <f>SUBTOTAL(9,J3:J19)</f>
        <v>163257134</v>
      </c>
      <c r="K1" s="17">
        <f>SUBTOTAL(9,K3:K19)</f>
        <v>45708033</v>
      </c>
      <c r="L1" s="17">
        <f t="shared" ref="L1:O1" si="0">SUBTOTAL(9,L3:L19)</f>
        <v>369876</v>
      </c>
      <c r="M1" s="17">
        <f t="shared" si="0"/>
        <v>11553593</v>
      </c>
      <c r="N1" s="17">
        <f t="shared" si="0"/>
        <v>377988</v>
      </c>
      <c r="O1" s="17">
        <f t="shared" si="0"/>
        <v>105247644</v>
      </c>
    </row>
    <row r="2" spans="1:17" ht="38.25" customHeight="1" x14ac:dyDescent="0.2">
      <c r="A2" s="18" t="s">
        <v>1</v>
      </c>
      <c r="B2" s="18" t="s">
        <v>0</v>
      </c>
      <c r="C2" s="18" t="s">
        <v>2</v>
      </c>
      <c r="D2" s="18" t="s">
        <v>3</v>
      </c>
      <c r="E2" s="18" t="s">
        <v>4</v>
      </c>
      <c r="F2" s="18" t="s">
        <v>77</v>
      </c>
      <c r="G2" s="18" t="s">
        <v>5</v>
      </c>
      <c r="H2" s="18" t="s">
        <v>6</v>
      </c>
      <c r="I2" s="18" t="s">
        <v>7</v>
      </c>
      <c r="J2" s="19" t="s">
        <v>8</v>
      </c>
      <c r="K2" s="20" t="s">
        <v>9</v>
      </c>
      <c r="L2" s="20" t="s">
        <v>82</v>
      </c>
      <c r="M2" s="21" t="s">
        <v>10</v>
      </c>
      <c r="N2" s="21" t="s">
        <v>11</v>
      </c>
      <c r="O2" s="21" t="s">
        <v>12</v>
      </c>
      <c r="P2" s="21" t="s">
        <v>13</v>
      </c>
      <c r="Q2" s="22" t="s">
        <v>14</v>
      </c>
    </row>
    <row r="3" spans="1:17" x14ac:dyDescent="0.2">
      <c r="A3" s="23" t="s">
        <v>17</v>
      </c>
      <c r="B3" s="24" t="s">
        <v>30</v>
      </c>
      <c r="C3" s="23">
        <v>890301430</v>
      </c>
      <c r="D3" s="23" t="s">
        <v>83</v>
      </c>
      <c r="E3" s="25">
        <v>44706</v>
      </c>
      <c r="F3" s="25">
        <v>45050</v>
      </c>
      <c r="G3" s="23" t="s">
        <v>31</v>
      </c>
      <c r="H3" s="23" t="s">
        <v>32</v>
      </c>
      <c r="I3" s="23" t="s">
        <v>33</v>
      </c>
      <c r="J3" s="26">
        <v>10486698</v>
      </c>
      <c r="K3" s="26">
        <v>10116822</v>
      </c>
      <c r="L3" s="26">
        <v>369876</v>
      </c>
      <c r="M3" s="26">
        <v>0</v>
      </c>
      <c r="N3" s="26">
        <v>0</v>
      </c>
      <c r="O3" s="26">
        <v>0</v>
      </c>
      <c r="P3" s="23">
        <v>27</v>
      </c>
      <c r="Q3" s="24" t="s">
        <v>22</v>
      </c>
    </row>
    <row r="4" spans="1:17" x14ac:dyDescent="0.2">
      <c r="A4" s="23" t="s">
        <v>17</v>
      </c>
      <c r="B4" s="24" t="s">
        <v>16</v>
      </c>
      <c r="C4" s="23">
        <v>890301430</v>
      </c>
      <c r="D4" s="23" t="s">
        <v>83</v>
      </c>
      <c r="E4" s="25">
        <v>44998</v>
      </c>
      <c r="F4" s="25">
        <v>44998</v>
      </c>
      <c r="G4" s="23" t="s">
        <v>18</v>
      </c>
      <c r="H4" s="23" t="s">
        <v>80</v>
      </c>
      <c r="I4" s="23" t="s">
        <v>81</v>
      </c>
      <c r="J4" s="26">
        <v>26900358</v>
      </c>
      <c r="K4" s="26">
        <f>+J4</f>
        <v>26900358</v>
      </c>
      <c r="L4" s="26">
        <v>0</v>
      </c>
      <c r="M4" s="26">
        <v>0</v>
      </c>
      <c r="N4" s="26">
        <v>0</v>
      </c>
      <c r="O4" s="26">
        <v>0</v>
      </c>
      <c r="P4" s="23">
        <v>79</v>
      </c>
      <c r="Q4" s="24" t="s">
        <v>19</v>
      </c>
    </row>
    <row r="5" spans="1:17" x14ac:dyDescent="0.2">
      <c r="A5" s="23" t="s">
        <v>17</v>
      </c>
      <c r="B5" s="24" t="s">
        <v>38</v>
      </c>
      <c r="C5" s="23">
        <v>890301430</v>
      </c>
      <c r="D5" s="23" t="s">
        <v>83</v>
      </c>
      <c r="E5" s="25">
        <v>44322</v>
      </c>
      <c r="F5" s="25">
        <v>45070</v>
      </c>
      <c r="G5" s="23" t="s">
        <v>39</v>
      </c>
      <c r="H5" s="23" t="s">
        <v>40</v>
      </c>
      <c r="I5" s="23" t="s">
        <v>41</v>
      </c>
      <c r="J5" s="26">
        <v>297188</v>
      </c>
      <c r="K5" s="26">
        <v>0</v>
      </c>
      <c r="L5" s="26">
        <v>0</v>
      </c>
      <c r="M5" s="26">
        <v>0</v>
      </c>
      <c r="N5" s="26">
        <v>297188</v>
      </c>
      <c r="O5" s="26">
        <v>0</v>
      </c>
      <c r="P5" s="23">
        <v>755</v>
      </c>
      <c r="Q5" s="24" t="s">
        <v>42</v>
      </c>
    </row>
    <row r="6" spans="1:17" x14ac:dyDescent="0.2">
      <c r="A6" s="23" t="s">
        <v>17</v>
      </c>
      <c r="B6" s="24" t="s">
        <v>56</v>
      </c>
      <c r="C6" s="23">
        <v>890301430</v>
      </c>
      <c r="D6" s="23" t="s">
        <v>83</v>
      </c>
      <c r="E6" s="25">
        <v>44406</v>
      </c>
      <c r="F6" s="25" t="s">
        <v>18</v>
      </c>
      <c r="G6" s="23" t="s">
        <v>57</v>
      </c>
      <c r="H6" s="23" t="s">
        <v>40</v>
      </c>
      <c r="I6" s="23" t="s">
        <v>41</v>
      </c>
      <c r="J6" s="26">
        <v>80800</v>
      </c>
      <c r="K6" s="26">
        <v>0</v>
      </c>
      <c r="L6" s="26">
        <v>0</v>
      </c>
      <c r="M6" s="26">
        <v>0</v>
      </c>
      <c r="N6" s="26">
        <v>80800</v>
      </c>
      <c r="O6" s="26">
        <v>0</v>
      </c>
      <c r="P6" s="23">
        <v>671</v>
      </c>
      <c r="Q6" s="24" t="s">
        <v>42</v>
      </c>
    </row>
    <row r="7" spans="1:17" x14ac:dyDescent="0.2">
      <c r="A7" s="23" t="s">
        <v>17</v>
      </c>
      <c r="B7" s="24" t="s">
        <v>34</v>
      </c>
      <c r="C7" s="23">
        <v>890301430</v>
      </c>
      <c r="D7" s="23" t="s">
        <v>83</v>
      </c>
      <c r="E7" s="25">
        <v>44830</v>
      </c>
      <c r="F7" s="25" t="s">
        <v>18</v>
      </c>
      <c r="G7" s="23" t="s">
        <v>35</v>
      </c>
      <c r="H7" s="23" t="s">
        <v>36</v>
      </c>
      <c r="I7" s="23" t="s">
        <v>12</v>
      </c>
      <c r="J7" s="26">
        <v>90918864</v>
      </c>
      <c r="K7" s="26">
        <v>0</v>
      </c>
      <c r="L7" s="26">
        <v>0</v>
      </c>
      <c r="M7" s="26">
        <v>0</v>
      </c>
      <c r="N7" s="26">
        <v>0</v>
      </c>
      <c r="O7" s="26">
        <v>90918864</v>
      </c>
      <c r="P7" s="23">
        <v>247</v>
      </c>
      <c r="Q7" s="24" t="s">
        <v>37</v>
      </c>
    </row>
    <row r="8" spans="1:17" x14ac:dyDescent="0.2">
      <c r="A8" s="23" t="s">
        <v>17</v>
      </c>
      <c r="B8" s="24" t="s">
        <v>43</v>
      </c>
      <c r="C8" s="23">
        <v>890301430</v>
      </c>
      <c r="D8" s="23" t="s">
        <v>83</v>
      </c>
      <c r="E8" s="25">
        <v>44768</v>
      </c>
      <c r="F8" s="25" t="s">
        <v>18</v>
      </c>
      <c r="G8" s="23" t="s">
        <v>44</v>
      </c>
      <c r="H8" s="23" t="s">
        <v>36</v>
      </c>
      <c r="I8" s="23" t="s">
        <v>12</v>
      </c>
      <c r="J8" s="26">
        <v>1551711</v>
      </c>
      <c r="K8" s="26">
        <v>0</v>
      </c>
      <c r="L8" s="26">
        <v>0</v>
      </c>
      <c r="M8" s="26">
        <v>0</v>
      </c>
      <c r="N8" s="26">
        <v>0</v>
      </c>
      <c r="O8" s="26">
        <v>1551711</v>
      </c>
      <c r="P8" s="23">
        <v>309</v>
      </c>
      <c r="Q8" s="24" t="s">
        <v>37</v>
      </c>
    </row>
    <row r="9" spans="1:17" x14ac:dyDescent="0.2">
      <c r="A9" s="23" t="s">
        <v>17</v>
      </c>
      <c r="B9" s="24" t="s">
        <v>50</v>
      </c>
      <c r="C9" s="23">
        <v>890301430</v>
      </c>
      <c r="D9" s="23" t="s">
        <v>83</v>
      </c>
      <c r="E9" s="25">
        <v>44893</v>
      </c>
      <c r="F9" s="25" t="s">
        <v>18</v>
      </c>
      <c r="G9" s="23" t="s">
        <v>51</v>
      </c>
      <c r="H9" s="23" t="s">
        <v>36</v>
      </c>
      <c r="I9" s="23" t="s">
        <v>12</v>
      </c>
      <c r="J9" s="26">
        <v>12777069</v>
      </c>
      <c r="K9" s="26">
        <v>0</v>
      </c>
      <c r="L9" s="26">
        <v>0</v>
      </c>
      <c r="M9" s="26">
        <v>0</v>
      </c>
      <c r="N9" s="26">
        <v>0</v>
      </c>
      <c r="O9" s="26">
        <v>12777069</v>
      </c>
      <c r="P9" s="23">
        <v>184</v>
      </c>
      <c r="Q9" s="24" t="s">
        <v>37</v>
      </c>
    </row>
    <row r="10" spans="1:17" x14ac:dyDescent="0.2">
      <c r="A10" s="23" t="s">
        <v>17</v>
      </c>
      <c r="B10" s="24" t="s">
        <v>20</v>
      </c>
      <c r="C10" s="23">
        <v>890301430</v>
      </c>
      <c r="D10" s="23" t="s">
        <v>83</v>
      </c>
      <c r="E10" s="25">
        <v>45070</v>
      </c>
      <c r="F10" s="25">
        <v>45070</v>
      </c>
      <c r="G10" s="23" t="s">
        <v>18</v>
      </c>
      <c r="H10" s="23" t="s">
        <v>80</v>
      </c>
      <c r="I10" s="23" t="s">
        <v>81</v>
      </c>
      <c r="J10" s="26">
        <v>8690853</v>
      </c>
      <c r="K10" s="26">
        <f>+J10</f>
        <v>8690853</v>
      </c>
      <c r="L10" s="26">
        <v>0</v>
      </c>
      <c r="M10" s="26">
        <v>0</v>
      </c>
      <c r="N10" s="26">
        <v>0</v>
      </c>
      <c r="O10" s="26">
        <v>0</v>
      </c>
      <c r="P10" s="23">
        <v>7</v>
      </c>
      <c r="Q10" s="24" t="s">
        <v>22</v>
      </c>
    </row>
    <row r="11" spans="1:17" x14ac:dyDescent="0.2">
      <c r="A11" s="23" t="s">
        <v>17</v>
      </c>
      <c r="B11" s="24" t="s">
        <v>23</v>
      </c>
      <c r="C11" s="23">
        <v>890301430</v>
      </c>
      <c r="D11" s="23" t="s">
        <v>83</v>
      </c>
      <c r="E11" s="25">
        <v>45091</v>
      </c>
      <c r="F11" s="25" t="s">
        <v>18</v>
      </c>
      <c r="G11" s="23" t="s">
        <v>24</v>
      </c>
      <c r="H11" s="23" t="s">
        <v>21</v>
      </c>
      <c r="I11" s="23" t="s">
        <v>25</v>
      </c>
      <c r="J11" s="26">
        <v>407320</v>
      </c>
      <c r="K11" s="26">
        <v>0</v>
      </c>
      <c r="L11" s="26">
        <v>0</v>
      </c>
      <c r="M11" s="26">
        <v>407320</v>
      </c>
      <c r="N11" s="26">
        <v>0</v>
      </c>
      <c r="O11" s="26">
        <v>0</v>
      </c>
      <c r="P11" s="23">
        <v>-14</v>
      </c>
      <c r="Q11" s="24" t="s">
        <v>15</v>
      </c>
    </row>
    <row r="12" spans="1:17" x14ac:dyDescent="0.2">
      <c r="A12" s="23" t="s">
        <v>17</v>
      </c>
      <c r="B12" s="24" t="s">
        <v>26</v>
      </c>
      <c r="C12" s="23">
        <v>890301430</v>
      </c>
      <c r="D12" s="23" t="s">
        <v>83</v>
      </c>
      <c r="E12" s="25">
        <v>44999</v>
      </c>
      <c r="F12" s="25" t="s">
        <v>18</v>
      </c>
      <c r="G12" s="23" t="s">
        <v>27</v>
      </c>
      <c r="H12" s="23" t="s">
        <v>21</v>
      </c>
      <c r="I12" s="23" t="s">
        <v>25</v>
      </c>
      <c r="J12" s="26">
        <v>565231</v>
      </c>
      <c r="K12" s="26">
        <v>0</v>
      </c>
      <c r="L12" s="26">
        <v>0</v>
      </c>
      <c r="M12" s="26">
        <v>565231</v>
      </c>
      <c r="N12" s="26">
        <v>0</v>
      </c>
      <c r="O12" s="26">
        <v>0</v>
      </c>
      <c r="P12" s="23">
        <v>78</v>
      </c>
      <c r="Q12" s="24" t="s">
        <v>19</v>
      </c>
    </row>
    <row r="13" spans="1:17" x14ac:dyDescent="0.2">
      <c r="A13" s="23" t="s">
        <v>17</v>
      </c>
      <c r="B13" s="24" t="s">
        <v>28</v>
      </c>
      <c r="C13" s="23">
        <v>890301430</v>
      </c>
      <c r="D13" s="23" t="s">
        <v>83</v>
      </c>
      <c r="E13" s="25">
        <v>45000</v>
      </c>
      <c r="F13" s="25" t="s">
        <v>18</v>
      </c>
      <c r="G13" s="23" t="s">
        <v>29</v>
      </c>
      <c r="H13" s="23" t="s">
        <v>21</v>
      </c>
      <c r="I13" s="23" t="s">
        <v>25</v>
      </c>
      <c r="J13" s="26">
        <v>1926363</v>
      </c>
      <c r="K13" s="26">
        <v>0</v>
      </c>
      <c r="L13" s="26">
        <v>0</v>
      </c>
      <c r="M13" s="26">
        <v>1926363</v>
      </c>
      <c r="N13" s="26">
        <v>0</v>
      </c>
      <c r="O13" s="26">
        <v>0</v>
      </c>
      <c r="P13" s="23">
        <v>77</v>
      </c>
      <c r="Q13" s="24" t="s">
        <v>19</v>
      </c>
    </row>
    <row r="14" spans="1:17" x14ac:dyDescent="0.2">
      <c r="A14" s="23" t="s">
        <v>17</v>
      </c>
      <c r="B14" s="24" t="s">
        <v>45</v>
      </c>
      <c r="C14" s="23">
        <v>890301430</v>
      </c>
      <c r="D14" s="23" t="s">
        <v>83</v>
      </c>
      <c r="E14" s="25">
        <v>44985</v>
      </c>
      <c r="F14" s="25" t="s">
        <v>18</v>
      </c>
      <c r="G14" s="23" t="s">
        <v>46</v>
      </c>
      <c r="H14" s="23" t="s">
        <v>21</v>
      </c>
      <c r="I14" s="23" t="s">
        <v>25</v>
      </c>
      <c r="J14" s="26">
        <v>876148</v>
      </c>
      <c r="K14" s="26">
        <v>0</v>
      </c>
      <c r="L14" s="26">
        <v>0</v>
      </c>
      <c r="M14" s="26">
        <v>876148</v>
      </c>
      <c r="N14" s="26">
        <v>0</v>
      </c>
      <c r="O14" s="26">
        <v>0</v>
      </c>
      <c r="P14" s="23">
        <v>92</v>
      </c>
      <c r="Q14" s="24" t="s">
        <v>47</v>
      </c>
    </row>
    <row r="15" spans="1:17" x14ac:dyDescent="0.2">
      <c r="A15" s="23" t="s">
        <v>17</v>
      </c>
      <c r="B15" s="24" t="s">
        <v>48</v>
      </c>
      <c r="C15" s="23">
        <v>890301430</v>
      </c>
      <c r="D15" s="23" t="s">
        <v>83</v>
      </c>
      <c r="E15" s="25">
        <v>45051</v>
      </c>
      <c r="F15" s="25" t="s">
        <v>18</v>
      </c>
      <c r="G15" s="23" t="s">
        <v>49</v>
      </c>
      <c r="H15" s="23" t="s">
        <v>21</v>
      </c>
      <c r="I15" s="23" t="s">
        <v>25</v>
      </c>
      <c r="J15" s="26">
        <v>4136833</v>
      </c>
      <c r="K15" s="26">
        <v>0</v>
      </c>
      <c r="L15" s="26">
        <v>0</v>
      </c>
      <c r="M15" s="26">
        <v>4136833</v>
      </c>
      <c r="N15" s="26">
        <v>0</v>
      </c>
      <c r="O15" s="26">
        <v>0</v>
      </c>
      <c r="P15" s="23">
        <v>26</v>
      </c>
      <c r="Q15" s="24" t="s">
        <v>22</v>
      </c>
    </row>
    <row r="16" spans="1:17" x14ac:dyDescent="0.2">
      <c r="A16" s="23" t="s">
        <v>17</v>
      </c>
      <c r="B16" s="24" t="s">
        <v>52</v>
      </c>
      <c r="C16" s="23">
        <v>890301430</v>
      </c>
      <c r="D16" s="23" t="s">
        <v>83</v>
      </c>
      <c r="E16" s="25">
        <v>45074</v>
      </c>
      <c r="F16" s="25" t="s">
        <v>18</v>
      </c>
      <c r="G16" s="23" t="s">
        <v>53</v>
      </c>
      <c r="H16" s="23" t="s">
        <v>21</v>
      </c>
      <c r="I16" s="23" t="s">
        <v>25</v>
      </c>
      <c r="J16" s="26">
        <v>664892</v>
      </c>
      <c r="K16" s="26">
        <v>0</v>
      </c>
      <c r="L16" s="26">
        <v>0</v>
      </c>
      <c r="M16" s="26">
        <v>664892</v>
      </c>
      <c r="N16" s="26">
        <v>0</v>
      </c>
      <c r="O16" s="26">
        <v>0</v>
      </c>
      <c r="P16" s="23">
        <v>3</v>
      </c>
      <c r="Q16" s="24" t="s">
        <v>22</v>
      </c>
    </row>
    <row r="17" spans="1:17" x14ac:dyDescent="0.2">
      <c r="A17" s="23" t="s">
        <v>17</v>
      </c>
      <c r="B17" s="24" t="s">
        <v>54</v>
      </c>
      <c r="C17" s="23">
        <v>890301430</v>
      </c>
      <c r="D17" s="23" t="s">
        <v>83</v>
      </c>
      <c r="E17" s="25">
        <v>44983</v>
      </c>
      <c r="F17" s="25" t="s">
        <v>18</v>
      </c>
      <c r="G17" s="23" t="s">
        <v>55</v>
      </c>
      <c r="H17" s="23" t="s">
        <v>21</v>
      </c>
      <c r="I17" s="23" t="s">
        <v>25</v>
      </c>
      <c r="J17" s="26">
        <v>966893</v>
      </c>
      <c r="K17" s="26">
        <v>0</v>
      </c>
      <c r="L17" s="26">
        <v>0</v>
      </c>
      <c r="M17" s="26">
        <v>966893</v>
      </c>
      <c r="N17" s="26">
        <v>0</v>
      </c>
      <c r="O17" s="26">
        <v>0</v>
      </c>
      <c r="P17" s="23">
        <v>94</v>
      </c>
      <c r="Q17" s="24" t="s">
        <v>47</v>
      </c>
    </row>
    <row r="18" spans="1:17" x14ac:dyDescent="0.2">
      <c r="A18" s="23" t="s">
        <v>17</v>
      </c>
      <c r="B18" s="24" t="s">
        <v>58</v>
      </c>
      <c r="C18" s="23">
        <v>890301430</v>
      </c>
      <c r="D18" s="23" t="s">
        <v>83</v>
      </c>
      <c r="E18" s="25">
        <v>45033</v>
      </c>
      <c r="F18" s="25" t="s">
        <v>18</v>
      </c>
      <c r="G18" s="23" t="s">
        <v>59</v>
      </c>
      <c r="H18" s="23" t="s">
        <v>21</v>
      </c>
      <c r="I18" s="23" t="s">
        <v>25</v>
      </c>
      <c r="J18" s="26">
        <v>773564</v>
      </c>
      <c r="K18" s="26">
        <v>0</v>
      </c>
      <c r="L18" s="26">
        <v>0</v>
      </c>
      <c r="M18" s="26">
        <v>773564</v>
      </c>
      <c r="N18" s="26">
        <v>0</v>
      </c>
      <c r="O18" s="26">
        <v>0</v>
      </c>
      <c r="P18" s="23">
        <v>44</v>
      </c>
      <c r="Q18" s="24" t="s">
        <v>60</v>
      </c>
    </row>
    <row r="19" spans="1:17" x14ac:dyDescent="0.2">
      <c r="A19" s="23" t="s">
        <v>17</v>
      </c>
      <c r="B19" s="24" t="s">
        <v>61</v>
      </c>
      <c r="C19" s="23">
        <v>890301430</v>
      </c>
      <c r="D19" s="23" t="s">
        <v>83</v>
      </c>
      <c r="E19" s="25">
        <v>45045</v>
      </c>
      <c r="F19" s="25" t="s">
        <v>18</v>
      </c>
      <c r="G19" s="23" t="s">
        <v>62</v>
      </c>
      <c r="H19" s="23" t="s">
        <v>21</v>
      </c>
      <c r="I19" s="23" t="s">
        <v>25</v>
      </c>
      <c r="J19" s="26">
        <v>1236349</v>
      </c>
      <c r="K19" s="26">
        <v>0</v>
      </c>
      <c r="L19" s="26">
        <v>0</v>
      </c>
      <c r="M19" s="26">
        <v>1236349</v>
      </c>
      <c r="N19" s="26">
        <v>0</v>
      </c>
      <c r="O19" s="26">
        <v>0</v>
      </c>
      <c r="P19" s="23">
        <v>32</v>
      </c>
      <c r="Q19" s="24" t="s">
        <v>60</v>
      </c>
    </row>
  </sheetData>
  <sortState xmlns:xlrd2="http://schemas.microsoft.com/office/spreadsheetml/2017/richdata2" ref="A3:Q19">
    <sortCondition descending="1" ref="F3:F1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6286-6609-488E-8AF9-3F65B8875760}">
  <dimension ref="B2:D17"/>
  <sheetViews>
    <sheetView workbookViewId="0">
      <selection activeCell="J16" sqref="J16"/>
    </sheetView>
  </sheetViews>
  <sheetFormatPr baseColWidth="10" defaultRowHeight="12.75" x14ac:dyDescent="0.2"/>
  <cols>
    <col min="1" max="1" width="4.7109375" style="2" customWidth="1"/>
    <col min="2" max="2" width="19" style="2" customWidth="1"/>
    <col min="3" max="3" width="19.5703125" style="2" customWidth="1"/>
    <col min="4" max="4" width="11" style="2" bestFit="1" customWidth="1"/>
    <col min="5" max="16384" width="11.42578125" style="2"/>
  </cols>
  <sheetData>
    <row r="2" spans="2:4" x14ac:dyDescent="0.2">
      <c r="B2" s="1" t="s">
        <v>63</v>
      </c>
      <c r="C2" s="1"/>
    </row>
    <row r="3" spans="2:4" x14ac:dyDescent="0.2">
      <c r="B3" s="1" t="s">
        <v>64</v>
      </c>
      <c r="C3" s="1"/>
    </row>
    <row r="4" spans="2:4" x14ac:dyDescent="0.2">
      <c r="B4" s="1" t="s">
        <v>78</v>
      </c>
      <c r="C4" s="1"/>
    </row>
    <row r="5" spans="2:4" ht="15" customHeight="1" x14ac:dyDescent="0.2">
      <c r="B5" s="28" t="s">
        <v>72</v>
      </c>
      <c r="C5" s="28"/>
    </row>
    <row r="6" spans="2:4" x14ac:dyDescent="0.2">
      <c r="B6" s="3" t="s">
        <v>65</v>
      </c>
      <c r="C6" s="4">
        <f>+C17</f>
        <v>45708033</v>
      </c>
    </row>
    <row r="7" spans="2:4" x14ac:dyDescent="0.2">
      <c r="B7" s="3" t="s">
        <v>66</v>
      </c>
      <c r="C7" s="4">
        <f>+'Detalle Cartera '!L1</f>
        <v>369876</v>
      </c>
    </row>
    <row r="8" spans="2:4" x14ac:dyDescent="0.2">
      <c r="B8" s="3" t="s">
        <v>67</v>
      </c>
      <c r="C8" s="4">
        <f>+'Detalle Cartera '!M1</f>
        <v>11553593</v>
      </c>
    </row>
    <row r="9" spans="2:4" x14ac:dyDescent="0.2">
      <c r="B9" s="3" t="s">
        <v>76</v>
      </c>
      <c r="C9" s="4">
        <f>+'Detalle Cartera '!N1</f>
        <v>377988</v>
      </c>
    </row>
    <row r="10" spans="2:4" x14ac:dyDescent="0.2">
      <c r="B10" s="3" t="s">
        <v>68</v>
      </c>
      <c r="C10" s="4">
        <f>+'Detalle Cartera '!O1</f>
        <v>105247644</v>
      </c>
    </row>
    <row r="11" spans="2:4" x14ac:dyDescent="0.2">
      <c r="B11" s="5" t="s">
        <v>69</v>
      </c>
      <c r="C11" s="5">
        <f>SUM(C6:C10)</f>
        <v>163257134</v>
      </c>
    </row>
    <row r="12" spans="2:4" ht="10.5" customHeight="1" x14ac:dyDescent="0.2">
      <c r="C12" s="7"/>
    </row>
    <row r="13" spans="2:4" x14ac:dyDescent="0.2">
      <c r="B13" s="29" t="s">
        <v>79</v>
      </c>
      <c r="C13" s="29"/>
      <c r="D13" s="29"/>
    </row>
    <row r="14" spans="2:4" x14ac:dyDescent="0.2">
      <c r="B14" s="11" t="s">
        <v>14</v>
      </c>
      <c r="C14" s="12" t="s">
        <v>69</v>
      </c>
      <c r="D14" s="11" t="s">
        <v>70</v>
      </c>
    </row>
    <row r="15" spans="2:4" x14ac:dyDescent="0.2">
      <c r="B15" s="13" t="s">
        <v>19</v>
      </c>
      <c r="C15" s="14">
        <v>26900358</v>
      </c>
      <c r="D15" s="15">
        <f>+C15</f>
        <v>26900358</v>
      </c>
    </row>
    <row r="16" spans="2:4" x14ac:dyDescent="0.2">
      <c r="B16" s="13" t="s">
        <v>22</v>
      </c>
      <c r="C16" s="14">
        <f>+GETPIVOTDATA("Valor Radicado",TD!$A$1,"Vencimiento","1 - 30 días")</f>
        <v>18807675</v>
      </c>
      <c r="D16" s="15">
        <f>+C16+D15</f>
        <v>45708033</v>
      </c>
    </row>
    <row r="17" spans="2:3" x14ac:dyDescent="0.2">
      <c r="B17" s="6" t="s">
        <v>73</v>
      </c>
      <c r="C17" s="27">
        <f>SUM(C15:C16)</f>
        <v>45708033</v>
      </c>
    </row>
  </sheetData>
  <mergeCells count="2">
    <mergeCell ref="B5:C5"/>
    <mergeCell ref="B13:D1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a03e8-201f-4082-8dff-80ba0a412455">
      <Terms xmlns="http://schemas.microsoft.com/office/infopath/2007/PartnerControls"/>
    </lcf76f155ced4ddcb4097134ff3c332f>
    <TaxCatchAll xmlns="d920578e-c339-4ebd-926a-cbcd581891f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8BDDA901C113B44A7526AB6BD417B6A" ma:contentTypeVersion="8" ma:contentTypeDescription="Crear nuevo documento." ma:contentTypeScope="" ma:versionID="b03001abf5c6b0dc12472a8022fdeff2">
  <xsd:schema xmlns:xsd="http://www.w3.org/2001/XMLSchema" xmlns:xs="http://www.w3.org/2001/XMLSchema" xmlns:p="http://schemas.microsoft.com/office/2006/metadata/properties" xmlns:ns2="fc9a03e8-201f-4082-8dff-80ba0a412455" xmlns:ns3="d920578e-c339-4ebd-926a-cbcd581891f4" targetNamespace="http://schemas.microsoft.com/office/2006/metadata/properties" ma:root="true" ma:fieldsID="392dd52b5815346c18fcdfd71395f744" ns2:_="" ns3:_="">
    <xsd:import namespace="fc9a03e8-201f-4082-8dff-80ba0a412455"/>
    <xsd:import namespace="d920578e-c339-4ebd-926a-cbcd58189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a03e8-201f-4082-8dff-80ba0a412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5e521bed-337b-4d00-b24f-8b115560d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0578e-c339-4ebd-926a-cbcd581891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e7fa3f-9e49-4177-952d-6c58e124e351}" ma:internalName="TaxCatchAll" ma:showField="CatchAllData" ma:web="d920578e-c339-4ebd-926a-cbcd58189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638966-3388-4AD8-88D0-CE9E96AD9769}">
  <ds:schemaRefs>
    <ds:schemaRef ds:uri="http://schemas.microsoft.com/office/2006/metadata/properties"/>
    <ds:schemaRef ds:uri="http://schemas.microsoft.com/office/infopath/2007/PartnerControls"/>
    <ds:schemaRef ds:uri="fc9a03e8-201f-4082-8dff-80ba0a412455"/>
    <ds:schemaRef ds:uri="d920578e-c339-4ebd-926a-cbcd581891f4"/>
  </ds:schemaRefs>
</ds:datastoreItem>
</file>

<file path=customXml/itemProps2.xml><?xml version="1.0" encoding="utf-8"?>
<ds:datastoreItem xmlns:ds="http://schemas.openxmlformats.org/officeDocument/2006/customXml" ds:itemID="{8A5F28EF-B2C6-4A0F-8C81-081D2CF04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a03e8-201f-4082-8dff-80ba0a412455"/>
    <ds:schemaRef ds:uri="d920578e-c339-4ebd-926a-cbcd58189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5B47FC-C81D-4409-961E-CF7535B497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Detalle Cartera </vt:lpstr>
      <vt:lpstr>Detalle Vto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Estudiante</dc:creator>
  <cp:lastModifiedBy>Stefany Arana Garcia</cp:lastModifiedBy>
  <dcterms:created xsi:type="dcterms:W3CDTF">2023-07-07T19:52:56Z</dcterms:created>
  <dcterms:modified xsi:type="dcterms:W3CDTF">2023-07-11T14:15:16Z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0x010100D8BDDA901C113B44A7526AB6BD417B6A</vt:lpwstr>
  </property>
</Properties>
</file>