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855029 HOSP REGIONAL DE LA ORINOQUIA ESE\NIT 891902036 ESE HOSPITAL PEDRO SAENZ\"/>
    </mc:Choice>
  </mc:AlternateContent>
  <bookViews>
    <workbookView xWindow="0" yWindow="0" windowWidth="20490" windowHeight="7755" activeTab="3"/>
  </bookViews>
  <sheets>
    <sheet name="INFO IPS" sheetId="1" r:id="rId1"/>
    <sheet name="TD" sheetId="4" r:id="rId2"/>
    <sheet name="ESTADO DE CADA FACTURA" sheetId="2" r:id="rId3"/>
    <sheet name="FOR-CSA-018" sheetId="3" r:id="rId4"/>
  </sheets>
  <externalReferences>
    <externalReference r:id="rId5"/>
  </externalReferences>
  <calcPr calcId="152511"/>
  <pivotCaches>
    <pivotCache cacheId="5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" i="2" l="1"/>
  <c r="P1" i="2"/>
  <c r="Q1" i="2"/>
  <c r="M1" i="2"/>
  <c r="H29" i="3"/>
  <c r="G29" i="3"/>
  <c r="H27" i="3"/>
  <c r="G27" i="3"/>
  <c r="H24" i="3"/>
  <c r="G24" i="3"/>
  <c r="G31" i="3" l="1"/>
  <c r="H31" i="3"/>
  <c r="N8" i="2" l="1"/>
  <c r="N9" i="2"/>
  <c r="N3" i="2"/>
  <c r="N1" i="2" s="1"/>
  <c r="J1" i="2"/>
  <c r="I1" i="2"/>
  <c r="K21" i="1" l="1"/>
  <c r="K6" i="1" l="1"/>
  <c r="H6" i="1"/>
  <c r="K4" i="1"/>
  <c r="J4" i="1"/>
  <c r="D3" i="1"/>
</calcChain>
</file>

<file path=xl/sharedStrings.xml><?xml version="1.0" encoding="utf-8"?>
<sst xmlns="http://schemas.openxmlformats.org/spreadsheetml/2006/main" count="166" uniqueCount="101">
  <si>
    <t>FECHA</t>
  </si>
  <si>
    <t>PERIODO RECLAMADO</t>
  </si>
  <si>
    <t>desde</t>
  </si>
  <si>
    <t>hasta</t>
  </si>
  <si>
    <t>NIT</t>
  </si>
  <si>
    <t>NOMBRE IPS</t>
  </si>
  <si>
    <t>Hospital Local Pedro Saenz Diaz</t>
  </si>
  <si>
    <t>NOMBRE EPS</t>
  </si>
  <si>
    <t>CONTACTO</t>
  </si>
  <si>
    <t>Hernando Cuenca Gonzalez</t>
  </si>
  <si>
    <t>SALDO RECLAMADO</t>
  </si>
  <si>
    <t>CANTIDAD FACTURAS</t>
  </si>
  <si>
    <t>CARGO</t>
  </si>
  <si>
    <t>ANALISTA DE CARTERA</t>
  </si>
  <si>
    <t>CORREO</t>
  </si>
  <si>
    <t>carterahospitalulloa@gmail.com</t>
  </si>
  <si>
    <t>OTROS CORREOS NECESARIOS</t>
  </si>
  <si>
    <t>TELEFONO 01</t>
  </si>
  <si>
    <t>TELEFONO 02</t>
  </si>
  <si>
    <t>-</t>
  </si>
  <si>
    <t>RESPONSABLE AREA</t>
  </si>
  <si>
    <t>DIEGO FERNANDO AGUADO MURIEL</t>
  </si>
  <si>
    <t>Código: OP-FR-018</t>
  </si>
  <si>
    <t xml:space="preserve">Aprobación: 01-08-2020              </t>
  </si>
  <si>
    <t>Versión 1</t>
  </si>
  <si>
    <t>No. FACTURA GLOBAL</t>
  </si>
  <si>
    <t>VALOR CUENTA GLOBAL</t>
  </si>
  <si>
    <t>PREFIJO</t>
  </si>
  <si>
    <t>NUMERO FACTURA</t>
  </si>
  <si>
    <t>No. FACTURA POR USUARIO CON PREFIJO</t>
  </si>
  <si>
    <t>FECHA FACTURA</t>
  </si>
  <si>
    <t>FECHA RADICADO</t>
  </si>
  <si>
    <t>Suma de VALOR FACTURA</t>
  </si>
  <si>
    <t>Suma de VALOR SALDO</t>
  </si>
  <si>
    <t>(en blanco)</t>
  </si>
  <si>
    <t>SIN GLOBAL</t>
  </si>
  <si>
    <t>FE</t>
  </si>
  <si>
    <t>FE16207</t>
  </si>
  <si>
    <t>FE19532</t>
  </si>
  <si>
    <t>FE21310</t>
  </si>
  <si>
    <t>FE21309</t>
  </si>
  <si>
    <t>FE22027</t>
  </si>
  <si>
    <t>FE23284</t>
  </si>
  <si>
    <t>FE23735</t>
  </si>
  <si>
    <t>FE24509</t>
  </si>
  <si>
    <t>COMFENALCO VALLE</t>
  </si>
  <si>
    <t>HOSPITAL LOCAL PEDRO SAENZ</t>
  </si>
  <si>
    <t>FACTURA</t>
  </si>
  <si>
    <t>LLAVE</t>
  </si>
  <si>
    <t>891902036_FE_16207</t>
  </si>
  <si>
    <t>891902036_FE_19532</t>
  </si>
  <si>
    <t>891902036_FE_21310</t>
  </si>
  <si>
    <t>891902036_FE_21309</t>
  </si>
  <si>
    <t>891902036_FE_22027</t>
  </si>
  <si>
    <t>891902036_FE_23284</t>
  </si>
  <si>
    <t>891902036_FE_23735</t>
  </si>
  <si>
    <t>891902036_FE_24509</t>
  </si>
  <si>
    <t>ValorTotalBruto</t>
  </si>
  <si>
    <t>ValorCasusado</t>
  </si>
  <si>
    <t>ValorRadicado</t>
  </si>
  <si>
    <t>ValorAprobado</t>
  </si>
  <si>
    <t>ValorPagar</t>
  </si>
  <si>
    <t>ESTADO EPS SEPTIEBMRE 04 DE 2023</t>
  </si>
  <si>
    <t>FACTURA NO RADICADA</t>
  </si>
  <si>
    <t>FOR-CSA-018</t>
  </si>
  <si>
    <t>HOJA 1 DE 1</t>
  </si>
  <si>
    <t>RESUMEN DE CARTERA REVISADA POR LA EPS</t>
  </si>
  <si>
    <t>VERSION 1</t>
  </si>
  <si>
    <t>Señores : HOSPITAL LOCAL PEDRO SAENZ</t>
  </si>
  <si>
    <t>NIT: 891902036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</si>
  <si>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</si>
  <si>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</si>
  <si>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</si>
  <si>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</si>
  <si>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</si>
  <si>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</si>
  <si>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</si>
  <si>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</si>
  <si>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</si>
  <si>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</si>
  <si>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</si>
  <si>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</si>
  <si>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</si>
  <si>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</si>
  <si>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</si>
  <si>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HERNANDO CUENCA GONZALEZ</t>
  </si>
  <si>
    <t>CARTERA CUENTA SALUD</t>
  </si>
  <si>
    <t>EPS COMFENALCO VALLE</t>
  </si>
  <si>
    <t>NATALIA GRANADOS</t>
  </si>
  <si>
    <t>VALOR CANCELADO SAP</t>
  </si>
  <si>
    <t>DOCUMENTO CONTABLE</t>
  </si>
  <si>
    <t>FACTURA CANCELADA</t>
  </si>
  <si>
    <t>FACTURA EN PROGRAMACION DE PAGO</t>
  </si>
  <si>
    <t>DOCUMENTO</t>
  </si>
  <si>
    <t>Total general</t>
  </si>
  <si>
    <t>TIPIFICACION</t>
  </si>
  <si>
    <t xml:space="preserve"> CANT FACT</t>
  </si>
  <si>
    <t xml:space="preserve"> SUMA SALDO IPS</t>
  </si>
  <si>
    <t>SANTIAGO DE CALI , SEPTIEMBRE 04 DE 2023</t>
  </si>
  <si>
    <t>A continuacion me permito remitir nuestra respuesta al estado de cartera presentado en la fecha: 25/08/2023</t>
  </si>
  <si>
    <t>Con Corte al dia :31/08/2023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</si>
</sst>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[$-F800]dddd\,\ mmmm\ dd\,\ yyyy"/>
    <numFmt numFmtId="168" formatCode="_-* #,##0_-;\-* #,##0_-;_-* &quot;-&quot;??_-;_-@_-"/>
    <numFmt numFmtId="169" formatCode="dd/mm/yyyy;@"/>
    <numFmt numFmtId="170" formatCode="_-&quot;$&quot;* #,##0_-;\-&quot;$&quot;* #,##0_-;_-&quot;$&quot;* &quot;-&quot;_-;_-@_-"/>
    <numFmt numFmtId="171" formatCode="m/d/yyyy"/>
    <numFmt numFmtId="172" formatCode="&quot;$&quot;\ #,##0"/>
    <numFmt numFmtId="173" formatCode="&quot;$&quot;\ #,##0;[Red]&quot;$&quot;\ #,##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0B0F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rgb="FF555555"/>
      <name val="Arial"/>
      <family val="2"/>
    </font>
    <font>
      <u/>
      <sz val="12"/>
      <color theme="10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ck">
        <color theme="4" tint="-0.499984740745262"/>
      </left>
      <right/>
      <top style="thick">
        <color theme="4" tint="-0.499984740745262"/>
      </top>
      <bottom/>
      <diagonal/>
    </border>
    <border>
      <left/>
      <right/>
      <top style="thick">
        <color theme="4" tint="-0.499984740745262"/>
      </top>
      <bottom/>
      <diagonal/>
    </border>
    <border>
      <left/>
      <right style="thick">
        <color theme="4" tint="-0.499984740745262"/>
      </right>
      <top style="thick">
        <color theme="4" tint="-0.499984740745262"/>
      </top>
      <bottom/>
      <diagonal/>
    </border>
    <border>
      <left style="thick">
        <color theme="4" tint="-0.499984740745262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9" fillId="0" borderId="0"/>
  </cellStyleXfs>
  <cellXfs count="127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8" fontId="5" fillId="2" borderId="7" xfId="4" applyNumberFormat="1" applyFont="1" applyFill="1" applyBorder="1" applyAlignment="1">
      <alignment vertical="center"/>
    </xf>
    <xf numFmtId="169" fontId="5" fillId="3" borderId="9" xfId="0" applyNumberFormat="1" applyFont="1" applyFill="1" applyBorder="1" applyAlignment="1">
      <alignment horizontal="center" vertical="center"/>
    </xf>
    <xf numFmtId="169" fontId="5" fillId="3" borderId="10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vertical="center"/>
    </xf>
    <xf numFmtId="0" fontId="5" fillId="3" borderId="12" xfId="0" applyFont="1" applyFill="1" applyBorder="1" applyAlignment="1">
      <alignment vertical="center"/>
    </xf>
    <xf numFmtId="3" fontId="7" fillId="3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14" fontId="8" fillId="2" borderId="16" xfId="0" applyNumberFormat="1" applyFont="1" applyFill="1" applyBorder="1" applyAlignment="1">
      <alignment horizontal="center" vertical="center"/>
    </xf>
    <xf numFmtId="14" fontId="8" fillId="2" borderId="17" xfId="0" applyNumberFormat="1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4" fillId="2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20" xfId="0" applyFont="1" applyFill="1" applyBorder="1" applyAlignment="1">
      <alignment vertical="center"/>
    </xf>
    <xf numFmtId="0" fontId="7" fillId="3" borderId="0" xfId="0" applyFont="1" applyFill="1" applyAlignment="1">
      <alignment vertical="center"/>
    </xf>
    <xf numFmtId="0" fontId="3" fillId="3" borderId="0" xfId="3" applyNumberFormat="1" applyFill="1" applyAlignment="1">
      <alignment vertical="center"/>
    </xf>
    <xf numFmtId="0" fontId="0" fillId="2" borderId="26" xfId="0" applyFill="1" applyBorder="1" applyAlignment="1">
      <alignment horizontal="left" vertical="center"/>
    </xf>
    <xf numFmtId="0" fontId="5" fillId="3" borderId="26" xfId="0" applyFont="1" applyFill="1" applyBorder="1" applyAlignment="1">
      <alignment horizontal="right" vertical="center"/>
    </xf>
    <xf numFmtId="0" fontId="15" fillId="5" borderId="2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1" fontId="17" fillId="0" borderId="25" xfId="0" applyNumberFormat="1" applyFont="1" applyBorder="1" applyAlignment="1">
      <alignment horizontal="center" vertical="center" wrapText="1"/>
    </xf>
    <xf numFmtId="170" fontId="17" fillId="0" borderId="25" xfId="5" applyFont="1" applyFill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 applyAlignment="1">
      <alignment vertical="center"/>
    </xf>
    <xf numFmtId="0" fontId="18" fillId="0" borderId="0" xfId="0" applyNumberFormat="1" applyFont="1" applyFill="1" applyAlignment="1">
      <alignment vertical="center"/>
    </xf>
    <xf numFmtId="14" fontId="18" fillId="0" borderId="0" xfId="0" applyNumberFormat="1" applyFont="1" applyFill="1" applyAlignment="1">
      <alignment vertical="center"/>
    </xf>
    <xf numFmtId="164" fontId="18" fillId="0" borderId="0" xfId="2" applyFont="1" applyFill="1" applyAlignment="1">
      <alignment vertical="center"/>
    </xf>
    <xf numFmtId="171" fontId="18" fillId="0" borderId="0" xfId="0" applyNumberFormat="1" applyFont="1" applyFill="1" applyAlignment="1">
      <alignment vertical="center"/>
    </xf>
    <xf numFmtId="0" fontId="0" fillId="0" borderId="26" xfId="0" applyBorder="1"/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4" fontId="0" fillId="0" borderId="26" xfId="0" applyNumberFormat="1" applyBorder="1"/>
    <xf numFmtId="41" fontId="0" fillId="0" borderId="26" xfId="6" applyFont="1" applyBorder="1"/>
    <xf numFmtId="0" fontId="0" fillId="6" borderId="26" xfId="0" applyFill="1" applyBorder="1" applyAlignment="1">
      <alignment horizontal="center" vertical="center" wrapText="1"/>
    </xf>
    <xf numFmtId="41" fontId="0" fillId="0" borderId="0" xfId="6" applyFont="1"/>
    <xf numFmtId="0" fontId="0" fillId="2" borderId="26" xfId="0" applyFill="1" applyBorder="1" applyAlignment="1">
      <alignment horizontal="center" vertical="center" wrapText="1"/>
    </xf>
    <xf numFmtId="0" fontId="20" fillId="0" borderId="0" xfId="7" applyFont="1"/>
    <xf numFmtId="0" fontId="20" fillId="0" borderId="32" xfId="7" applyFont="1" applyBorder="1" applyAlignment="1">
      <alignment horizontal="centerContinuous"/>
    </xf>
    <xf numFmtId="0" fontId="20" fillId="0" borderId="33" xfId="7" applyFont="1" applyBorder="1" applyAlignment="1">
      <alignment horizontal="centerContinuous"/>
    </xf>
    <xf numFmtId="0" fontId="21" fillId="0" borderId="32" xfId="7" applyFont="1" applyBorder="1" applyAlignment="1">
      <alignment horizontal="centerContinuous" vertical="center"/>
    </xf>
    <xf numFmtId="0" fontId="21" fillId="0" borderId="7" xfId="7" applyFont="1" applyBorder="1" applyAlignment="1">
      <alignment horizontal="centerContinuous" vertical="center"/>
    </xf>
    <xf numFmtId="0" fontId="21" fillId="0" borderId="33" xfId="7" applyFont="1" applyBorder="1" applyAlignment="1">
      <alignment horizontal="centerContinuous" vertical="center"/>
    </xf>
    <xf numFmtId="0" fontId="21" fillId="0" borderId="34" xfId="7" applyFont="1" applyBorder="1" applyAlignment="1">
      <alignment horizontal="centerContinuous" vertical="center"/>
    </xf>
    <xf numFmtId="0" fontId="20" fillId="0" borderId="35" xfId="7" applyFont="1" applyBorder="1" applyAlignment="1">
      <alignment horizontal="centerContinuous"/>
    </xf>
    <xf numFmtId="0" fontId="20" fillId="0" borderId="20" xfId="7" applyFont="1" applyBorder="1" applyAlignment="1">
      <alignment horizontal="centerContinuous"/>
    </xf>
    <xf numFmtId="0" fontId="21" fillId="0" borderId="36" xfId="7" applyFont="1" applyBorder="1" applyAlignment="1">
      <alignment horizontal="centerContinuous" vertical="center"/>
    </xf>
    <xf numFmtId="0" fontId="21" fillId="0" borderId="37" xfId="7" applyFont="1" applyBorder="1" applyAlignment="1">
      <alignment horizontal="centerContinuous" vertical="center"/>
    </xf>
    <xf numFmtId="0" fontId="21" fillId="0" borderId="38" xfId="7" applyFont="1" applyBorder="1" applyAlignment="1">
      <alignment horizontal="centerContinuous" vertical="center"/>
    </xf>
    <xf numFmtId="0" fontId="21" fillId="0" borderId="39" xfId="7" applyFont="1" applyBorder="1" applyAlignment="1">
      <alignment horizontal="centerContinuous" vertical="center"/>
    </xf>
    <xf numFmtId="0" fontId="21" fillId="0" borderId="35" xfId="7" applyFont="1" applyBorder="1" applyAlignment="1">
      <alignment horizontal="centerContinuous" vertical="center"/>
    </xf>
    <xf numFmtId="0" fontId="21" fillId="0" borderId="0" xfId="7" applyFont="1" applyAlignment="1">
      <alignment horizontal="centerContinuous" vertical="center"/>
    </xf>
    <xf numFmtId="0" fontId="21" fillId="0" borderId="20" xfId="7" applyFont="1" applyBorder="1" applyAlignment="1">
      <alignment horizontal="centerContinuous" vertical="center"/>
    </xf>
    <xf numFmtId="0" fontId="21" fillId="0" borderId="40" xfId="7" applyFont="1" applyBorder="1" applyAlignment="1">
      <alignment horizontal="centerContinuous" vertical="center"/>
    </xf>
    <xf numFmtId="0" fontId="20" fillId="0" borderId="36" xfId="7" applyFont="1" applyBorder="1" applyAlignment="1">
      <alignment horizontal="centerContinuous"/>
    </xf>
    <xf numFmtId="0" fontId="20" fillId="0" borderId="38" xfId="7" applyFont="1" applyBorder="1" applyAlignment="1">
      <alignment horizontal="centerContinuous"/>
    </xf>
    <xf numFmtId="0" fontId="20" fillId="0" borderId="35" xfId="7" applyFont="1" applyBorder="1"/>
    <xf numFmtId="0" fontId="20" fillId="0" borderId="20" xfId="7" applyFont="1" applyBorder="1"/>
    <xf numFmtId="0" fontId="21" fillId="0" borderId="0" xfId="7" applyFont="1"/>
    <xf numFmtId="14" fontId="20" fillId="0" borderId="0" xfId="7" applyNumberFormat="1" applyFont="1"/>
    <xf numFmtId="14" fontId="20" fillId="0" borderId="0" xfId="7" applyNumberFormat="1" applyFont="1" applyAlignment="1">
      <alignment horizontal="left"/>
    </xf>
    <xf numFmtId="0" fontId="21" fillId="0" borderId="0" xfId="7" applyFont="1" applyAlignment="1">
      <alignment horizontal="center"/>
    </xf>
    <xf numFmtId="1" fontId="21" fillId="0" borderId="0" xfId="7" applyNumberFormat="1" applyFont="1" applyAlignment="1">
      <alignment horizontal="center"/>
    </xf>
    <xf numFmtId="172" fontId="21" fillId="0" borderId="0" xfId="7" applyNumberFormat="1" applyFont="1" applyAlignment="1">
      <alignment horizontal="right"/>
    </xf>
    <xf numFmtId="1" fontId="20" fillId="0" borderId="0" xfId="7" applyNumberFormat="1" applyFont="1" applyAlignment="1">
      <alignment horizontal="center"/>
    </xf>
    <xf numFmtId="173" fontId="20" fillId="0" borderId="0" xfId="7" applyNumberFormat="1" applyFont="1" applyAlignment="1">
      <alignment horizontal="right"/>
    </xf>
    <xf numFmtId="172" fontId="20" fillId="0" borderId="0" xfId="7" applyNumberFormat="1" applyFont="1" applyAlignment="1">
      <alignment horizontal="right"/>
    </xf>
    <xf numFmtId="1" fontId="20" fillId="0" borderId="37" xfId="7" applyNumberFormat="1" applyFont="1" applyBorder="1" applyAlignment="1">
      <alignment horizontal="center"/>
    </xf>
    <xf numFmtId="173" fontId="20" fillId="0" borderId="37" xfId="7" applyNumberFormat="1" applyFont="1" applyBorder="1" applyAlignment="1">
      <alignment horizontal="right"/>
    </xf>
    <xf numFmtId="173" fontId="21" fillId="0" borderId="0" xfId="7" applyNumberFormat="1" applyFont="1" applyAlignment="1">
      <alignment horizontal="right"/>
    </xf>
    <xf numFmtId="0" fontId="20" fillId="0" borderId="0" xfId="7" applyFont="1" applyAlignment="1">
      <alignment horizontal="center"/>
    </xf>
    <xf numFmtId="1" fontId="21" fillId="0" borderId="41" xfId="7" applyNumberFormat="1" applyFont="1" applyBorder="1" applyAlignment="1">
      <alignment horizontal="center"/>
    </xf>
    <xf numFmtId="173" fontId="21" fillId="0" borderId="41" xfId="7" applyNumberFormat="1" applyFont="1" applyBorder="1" applyAlignment="1">
      <alignment horizontal="right"/>
    </xf>
    <xf numFmtId="173" fontId="20" fillId="0" borderId="0" xfId="7" applyNumberFormat="1" applyFont="1"/>
    <xf numFmtId="173" fontId="20" fillId="0" borderId="37" xfId="7" applyNumberFormat="1" applyFont="1" applyBorder="1"/>
    <xf numFmtId="173" fontId="21" fillId="0" borderId="0" xfId="7" applyNumberFormat="1" applyFont="1"/>
    <xf numFmtId="0" fontId="20" fillId="0" borderId="36" xfId="7" applyFont="1" applyBorder="1"/>
    <xf numFmtId="0" fontId="20" fillId="0" borderId="37" xfId="7" applyFont="1" applyBorder="1"/>
    <xf numFmtId="0" fontId="20" fillId="0" borderId="38" xfId="7" applyFont="1" applyBorder="1"/>
    <xf numFmtId="1" fontId="0" fillId="0" borderId="26" xfId="6" applyNumberFormat="1" applyFont="1" applyBorder="1"/>
    <xf numFmtId="1" fontId="0" fillId="0" borderId="26" xfId="6" applyNumberFormat="1" applyFont="1" applyFill="1" applyBorder="1"/>
    <xf numFmtId="0" fontId="0" fillId="0" borderId="26" xfId="0" pivotButton="1" applyBorder="1"/>
    <xf numFmtId="0" fontId="0" fillId="0" borderId="26" xfId="0" applyBorder="1" applyAlignment="1">
      <alignment horizontal="left"/>
    </xf>
    <xf numFmtId="0" fontId="0" fillId="0" borderId="26" xfId="0" applyNumberFormat="1" applyBorder="1"/>
    <xf numFmtId="41" fontId="0" fillId="0" borderId="26" xfId="0" applyNumberFormat="1" applyBorder="1"/>
    <xf numFmtId="0" fontId="13" fillId="3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/>
    </xf>
    <xf numFmtId="0" fontId="14" fillId="2" borderId="27" xfId="3" applyFont="1" applyFill="1" applyBorder="1" applyAlignment="1">
      <alignment horizontal="center" vertical="center"/>
    </xf>
    <xf numFmtId="1" fontId="4" fillId="2" borderId="26" xfId="0" applyNumberFormat="1" applyFont="1" applyFill="1" applyBorder="1" applyAlignment="1">
      <alignment horizontal="left" vertical="center"/>
    </xf>
    <xf numFmtId="1" fontId="4" fillId="2" borderId="26" xfId="0" applyNumberFormat="1" applyFont="1" applyFill="1" applyBorder="1" applyAlignment="1">
      <alignment horizontal="center" vertical="center"/>
    </xf>
    <xf numFmtId="1" fontId="4" fillId="2" borderId="27" xfId="0" applyNumberFormat="1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/>
    </xf>
    <xf numFmtId="0" fontId="15" fillId="5" borderId="30" xfId="0" applyFont="1" applyFill="1" applyBorder="1" applyAlignment="1">
      <alignment horizontal="center" vertical="center"/>
    </xf>
    <xf numFmtId="3" fontId="11" fillId="2" borderId="24" xfId="1" applyNumberFormat="1" applyFont="1" applyFill="1" applyBorder="1" applyAlignment="1">
      <alignment horizontal="center" vertical="center"/>
    </xf>
    <xf numFmtId="3" fontId="11" fillId="2" borderId="27" xfId="1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left" vertical="center"/>
    </xf>
    <xf numFmtId="167" fontId="4" fillId="2" borderId="6" xfId="0" applyNumberFormat="1" applyFont="1" applyFill="1" applyBorder="1" applyAlignment="1">
      <alignment horizontal="left" vertical="center"/>
    </xf>
    <xf numFmtId="167" fontId="4" fillId="2" borderId="7" xfId="0" applyNumberFormat="1" applyFont="1" applyFill="1" applyBorder="1" applyAlignment="1">
      <alignment horizontal="left" vertical="center"/>
    </xf>
    <xf numFmtId="168" fontId="6" fillId="3" borderId="6" xfId="4" applyNumberFormat="1" applyFont="1" applyFill="1" applyBorder="1" applyAlignment="1">
      <alignment horizontal="center" vertical="center"/>
    </xf>
    <xf numFmtId="168" fontId="6" fillId="3" borderId="7" xfId="4" applyNumberFormat="1" applyFont="1" applyFill="1" applyBorder="1" applyAlignment="1">
      <alignment horizontal="center" vertical="center"/>
    </xf>
    <xf numFmtId="168" fontId="6" fillId="3" borderId="8" xfId="4" applyNumberFormat="1" applyFont="1" applyFill="1" applyBorder="1" applyAlignment="1">
      <alignment horizontal="center" vertical="center"/>
    </xf>
    <xf numFmtId="168" fontId="6" fillId="3" borderId="13" xfId="4" applyNumberFormat="1" applyFont="1" applyFill="1" applyBorder="1" applyAlignment="1">
      <alignment horizontal="center" vertical="center"/>
    </xf>
    <xf numFmtId="168" fontId="6" fillId="3" borderId="14" xfId="4" applyNumberFormat="1" applyFont="1" applyFill="1" applyBorder="1" applyAlignment="1">
      <alignment horizontal="center" vertical="center"/>
    </xf>
    <xf numFmtId="168" fontId="6" fillId="3" borderId="15" xfId="4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165" fontId="10" fillId="2" borderId="21" xfId="1" applyFont="1" applyFill="1" applyBorder="1" applyAlignment="1">
      <alignment horizontal="center" vertical="center"/>
    </xf>
    <xf numFmtId="165" fontId="10" fillId="2" borderId="22" xfId="1" applyFont="1" applyFill="1" applyBorder="1" applyAlignment="1">
      <alignment horizontal="center" vertical="center"/>
    </xf>
    <xf numFmtId="165" fontId="10" fillId="2" borderId="13" xfId="1" applyFont="1" applyFill="1" applyBorder="1" applyAlignment="1">
      <alignment horizontal="center" vertical="center"/>
    </xf>
    <xf numFmtId="165" fontId="10" fillId="2" borderId="15" xfId="1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</cellXfs>
  <cellStyles count="8">
    <cellStyle name="Hipervínculo" xfId="3" builtinId="8"/>
    <cellStyle name="Millares [0]" xfId="6" builtinId="6"/>
    <cellStyle name="Millares 3 2" xfId="4"/>
    <cellStyle name="Moneda" xfId="1" builtinId="4"/>
    <cellStyle name="Moneda [0]" xfId="2" builtinId="7"/>
    <cellStyle name="Moneda [0] 2 2" xfId="5"/>
    <cellStyle name="Normal" xfId="0" builtinId="0"/>
    <cellStyle name="Normal 2 2" xfId="7"/>
  </cellStyles>
  <dxfs count="2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71" formatCode="m/d/yyyy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border outline="0"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84668</xdr:colOff>
      <xdr:row>1</xdr:row>
      <xdr:rowOff>201083</xdr:rowOff>
    </xdr:from>
    <xdr:to>
      <xdr:col>2</xdr:col>
      <xdr:colOff>1103934</xdr:colOff>
      <xdr:row>5</xdr:row>
      <xdr:rowOff>84667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82F2D609-80CC-4F57-B0A0-446D0CDCC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43" y="277283"/>
          <a:ext cx="1781266" cy="62653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163738</xdr:colOff>
      <xdr:row>34</xdr:row>
      <xdr:rowOff>149167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656667" y="5154083"/>
          <a:ext cx="2428571" cy="46666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granadoso\Downloads\data%20(77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port"/>
    </sheetNames>
    <sheetDataSet>
      <sheetData sheetId="0">
        <row r="2">
          <cell r="J2" t="str">
            <v>NumeroFactura</v>
          </cell>
          <cell r="K2" t="str">
            <v>EstadoFactura</v>
          </cell>
          <cell r="L2" t="str">
            <v>ValorTotalBruto</v>
          </cell>
          <cell r="M2" t="str">
            <v>ValorCasusado</v>
          </cell>
        </row>
        <row r="3">
          <cell r="J3" t="str">
            <v>FE23735</v>
          </cell>
          <cell r="K3" t="str">
            <v>Finalizada</v>
          </cell>
          <cell r="L3">
            <v>76200</v>
          </cell>
          <cell r="M3">
            <v>371644</v>
          </cell>
        </row>
        <row r="4">
          <cell r="J4" t="str">
            <v>FE23284</v>
          </cell>
          <cell r="K4" t="str">
            <v>Finalizada</v>
          </cell>
          <cell r="L4">
            <v>174245</v>
          </cell>
          <cell r="M4">
            <v>284065</v>
          </cell>
        </row>
        <row r="5">
          <cell r="J5" t="str">
            <v>FE16207</v>
          </cell>
          <cell r="K5" t="str">
            <v>Finalizada</v>
          </cell>
          <cell r="L5">
            <v>1563807</v>
          </cell>
          <cell r="M5">
            <v>310402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73.494115624999" createdVersion="5" refreshedVersion="5" minRefreshableVersion="3" recordCount="8">
  <cacheSource type="worksheet">
    <worksheetSource ref="A2:T10" sheet="ESTADO DE CADA FACTURA"/>
  </cacheSource>
  <cacheFields count="21">
    <cacheField name="NIT" numFmtId="0">
      <sharedItems containsSemiMixedTypes="0" containsString="0" containsNumber="1" containsInteger="1" minValue="891902036" maxValue="891902036"/>
    </cacheField>
    <cacheField name="NOMBRE IPS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16207" maxValue="24509"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21-04-30T00:00:00" maxDate="2023-07-25T00:00:00"/>
    </cacheField>
    <cacheField name="FECHA RADICADO" numFmtId="14">
      <sharedItems containsSemiMixedTypes="0" containsNonDate="0" containsDate="1" containsString="0" minDate="2021-10-12T00:00:00" maxDate="2023-07-25T00:00:00"/>
    </cacheField>
    <cacheField name="Suma de VALOR FACTURA" numFmtId="41">
      <sharedItems containsSemiMixedTypes="0" containsString="0" containsNumber="1" containsInteger="1" minValue="6000" maxValue="1563807"/>
    </cacheField>
    <cacheField name="Suma de VALOR SALDO" numFmtId="41">
      <sharedItems containsSemiMixedTypes="0" containsString="0" containsNumber="1" containsInteger="1" minValue="6000" maxValue="1563807"/>
    </cacheField>
    <cacheField name="ESTADO EPS SEPTIEBMRE 04 DE 2023" numFmtId="0">
      <sharedItems count="3">
        <s v="FACTURA CANCELADA"/>
        <s v="FACTURA NO RADICADA"/>
        <s v="FACTURA EN PROGRAMACION DE PAGO"/>
      </sharedItems>
    </cacheField>
    <cacheField name="POR PAGAR SAP" numFmtId="0">
      <sharedItems containsBlank="1" containsMixedTypes="1" containsNumber="1" containsInteger="1" minValue="76200" maxValue="174245"/>
    </cacheField>
    <cacheField name="DOCUMENTO" numFmtId="0">
      <sharedItems containsString="0" containsBlank="1" containsNumber="1" containsInteger="1" minValue="1222239329" maxValue="1222243556"/>
    </cacheField>
    <cacheField name="ValorTotalBruto" numFmtId="41">
      <sharedItems containsSemiMixedTypes="0" containsString="0" containsNumber="1" containsInteger="1" minValue="0" maxValue="1563807"/>
    </cacheField>
    <cacheField name="ValorCasusado" numFmtId="41">
      <sharedItems containsSemiMixedTypes="0" containsString="0" containsNumber="1" containsInteger="1" minValue="0" maxValue="371644"/>
    </cacheField>
    <cacheField name="ValorRadicado" numFmtId="41">
      <sharedItems containsSemiMixedTypes="0" containsString="0" containsNumber="1" containsInteger="1" minValue="0" maxValue="1563807"/>
    </cacheField>
    <cacheField name="ValorAprobado" numFmtId="41">
      <sharedItems containsSemiMixedTypes="0" containsString="0" containsNumber="1" containsInteger="1" minValue="0" maxValue="1563807"/>
    </cacheField>
    <cacheField name="ValorPagar" numFmtId="41">
      <sharedItems containsSemiMixedTypes="0" containsString="0" containsNumber="1" containsInteger="1" minValue="0" maxValue="1563807"/>
    </cacheField>
    <cacheField name="VALOR CANCELADO SAP" numFmtId="0">
      <sharedItems containsString="0" containsBlank="1" containsNumber="1" containsInteger="1" minValue="1563807" maxValue="1563807"/>
    </cacheField>
    <cacheField name="DOCUMENTO CONTABLE" numFmtId="0">
      <sharedItems containsString="0" containsBlank="1" containsNumber="1" containsInteger="1" minValue="4800050663" maxValue="4800050663"/>
    </cacheField>
    <cacheField name="FECHA" numFmtId="0">
      <sharedItems containsNonDate="0" containsDate="1" containsString="0" containsBlank="1" minDate="2021-10-22T00:00:00" maxDate="2021-10-2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902036"/>
    <s v="HOSPITAL LOCAL PEDRO SAENZ"/>
    <s v="FE"/>
    <n v="16207"/>
    <s v="FE16207"/>
    <s v="891902036_FE_16207"/>
    <d v="2021-04-30T00:00:00"/>
    <d v="2021-10-12T00:00:00"/>
    <n v="1563807"/>
    <n v="1563807"/>
    <x v="0"/>
    <s v="Finalizada"/>
    <m/>
    <n v="1563807"/>
    <n v="310402"/>
    <n v="1563807"/>
    <n v="1563807"/>
    <n v="1563807"/>
    <n v="1563807"/>
    <n v="4800050663"/>
    <d v="2021-10-22T00:00:00"/>
  </r>
  <r>
    <n v="891902036"/>
    <s v="HOSPITAL LOCAL PEDRO SAENZ"/>
    <s v="FE"/>
    <n v="19532"/>
    <s v="FE19532"/>
    <s v="891902036_FE_19532"/>
    <d v="2022-02-01T00:00:00"/>
    <d v="2022-02-01T00:00:00"/>
    <n v="113325"/>
    <n v="113325"/>
    <x v="1"/>
    <m/>
    <m/>
    <n v="0"/>
    <n v="0"/>
    <n v="0"/>
    <n v="0"/>
    <n v="0"/>
    <m/>
    <m/>
    <m/>
  </r>
  <r>
    <n v="891902036"/>
    <s v="HOSPITAL LOCAL PEDRO SAENZ"/>
    <s v="FE"/>
    <n v="21310"/>
    <s v="FE21310"/>
    <s v="891902036_FE_21310"/>
    <d v="2022-06-22T00:00:00"/>
    <d v="2022-06-22T00:00:00"/>
    <n v="65700"/>
    <n v="65700"/>
    <x v="1"/>
    <m/>
    <m/>
    <n v="0"/>
    <n v="0"/>
    <n v="0"/>
    <n v="0"/>
    <n v="0"/>
    <m/>
    <m/>
    <m/>
  </r>
  <r>
    <n v="891902036"/>
    <s v="HOSPITAL LOCAL PEDRO SAENZ"/>
    <s v="FE"/>
    <n v="21309"/>
    <s v="FE21309"/>
    <s v="891902036_FE_21309"/>
    <d v="2022-06-22T00:00:00"/>
    <d v="2022-06-22T00:00:00"/>
    <n v="6000"/>
    <n v="6000"/>
    <x v="1"/>
    <m/>
    <m/>
    <n v="0"/>
    <n v="0"/>
    <n v="0"/>
    <n v="0"/>
    <n v="0"/>
    <m/>
    <m/>
    <m/>
  </r>
  <r>
    <n v="891902036"/>
    <s v="HOSPITAL LOCAL PEDRO SAENZ"/>
    <s v="FE"/>
    <n v="22027"/>
    <s v="FE22027"/>
    <s v="891902036_FE_22027"/>
    <d v="2022-08-03T00:00:00"/>
    <d v="2022-08-03T00:00:00"/>
    <n v="6000"/>
    <n v="6000"/>
    <x v="1"/>
    <m/>
    <m/>
    <n v="0"/>
    <n v="0"/>
    <n v="0"/>
    <n v="0"/>
    <n v="0"/>
    <m/>
    <m/>
    <m/>
  </r>
  <r>
    <n v="891902036"/>
    <s v="HOSPITAL LOCAL PEDRO SAENZ"/>
    <s v="FE"/>
    <n v="23284"/>
    <s v="FE23284"/>
    <s v="891902036_FE_23284"/>
    <d v="2022-12-01T00:00:00"/>
    <d v="2022-12-01T00:00:00"/>
    <n v="174245"/>
    <n v="174245"/>
    <x v="2"/>
    <n v="174245"/>
    <n v="1222243556"/>
    <n v="174245"/>
    <n v="284065"/>
    <n v="174245"/>
    <n v="174245"/>
    <n v="174245"/>
    <m/>
    <m/>
    <m/>
  </r>
  <r>
    <n v="891902036"/>
    <s v="HOSPITAL LOCAL PEDRO SAENZ"/>
    <s v="FE"/>
    <n v="23735"/>
    <s v="FE23735"/>
    <s v="891902036_FE_23735"/>
    <d v="2023-02-28T00:00:00"/>
    <d v="2023-03-15T00:00:00"/>
    <n v="76200"/>
    <n v="76200"/>
    <x v="2"/>
    <n v="76200"/>
    <n v="1222239329"/>
    <n v="76200"/>
    <n v="371644"/>
    <n v="76200"/>
    <n v="76200"/>
    <n v="76200"/>
    <m/>
    <m/>
    <m/>
  </r>
  <r>
    <n v="891902036"/>
    <s v="HOSPITAL LOCAL PEDRO SAENZ"/>
    <s v="FE"/>
    <n v="24509"/>
    <s v="FE24509"/>
    <s v="891902036_FE_24509"/>
    <d v="2023-07-24T00:00:00"/>
    <d v="2023-07-24T00:00:00"/>
    <n v="73580"/>
    <n v="73580"/>
    <x v="1"/>
    <m/>
    <m/>
    <n v="0"/>
    <n v="0"/>
    <n v="0"/>
    <n v="0"/>
    <n v="0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1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4">
        <item x="0"/>
        <item x="2"/>
        <item x="1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UMA SALDO IPS" fld="9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0" type="button" dataOnly="0" labelOnly="1" outline="0" axis="axisRow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a2" displayName="Tabla2" ref="C12:K21" totalsRowCount="1" headerRowDxfId="27" dataDxfId="26" tableBorderDxfId="25">
  <tableColumns count="9">
    <tableColumn id="1" name="No. FACTURA GLOBAL" dataDxfId="24" totalsRowDxfId="23"/>
    <tableColumn id="2" name="VALOR CUENTA GLOBAL" dataDxfId="22" totalsRowDxfId="21"/>
    <tableColumn id="3" name="PREFIJO" dataDxfId="20" totalsRowDxfId="19"/>
    <tableColumn id="4" name="NUMERO FACTURA" dataDxfId="18" totalsRowDxfId="17"/>
    <tableColumn id="5" name="No. FACTURA POR USUARIO CON PREFIJO" dataDxfId="16" totalsRowDxfId="15"/>
    <tableColumn id="6" name="FECHA FACTURA" dataDxfId="14" totalsRowDxfId="13"/>
    <tableColumn id="7" name="FECHA RADICADO" dataDxfId="12" totalsRowDxfId="11"/>
    <tableColumn id="8" name="Suma de VALOR FACTURA" dataDxfId="10" totalsRowDxfId="9" dataCellStyle="Moneda [0]"/>
    <tableColumn id="9" name="Suma de VALOR SALDO" totalsRowFunction="sum" dataDxfId="8" totalsRowDxfId="7" dataCellStyle="Moneda [0]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mailto:carterahospitalullo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opLeftCell="A2" workbookViewId="0">
      <selection activeCell="E12" sqref="E12:K20"/>
    </sheetView>
  </sheetViews>
  <sheetFormatPr baseColWidth="10" defaultRowHeight="15" x14ac:dyDescent="0.25"/>
  <cols>
    <col min="1" max="2" width="2.7109375" customWidth="1"/>
    <col min="3" max="11" width="21.7109375" customWidth="1"/>
    <col min="12" max="13" width="2.7109375" customWidth="1"/>
  </cols>
  <sheetData>
    <row r="1" spans="1:13" ht="16.5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7.25" thickTop="1" thickBot="1" x14ac:dyDescent="0.3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5"/>
      <c r="M2" s="1"/>
    </row>
    <row r="3" spans="1:13" ht="15.75" x14ac:dyDescent="0.25">
      <c r="A3" s="1"/>
      <c r="B3" s="6"/>
      <c r="C3" s="7" t="s">
        <v>0</v>
      </c>
      <c r="D3" s="111">
        <f ca="1">TODAY()</f>
        <v>45173</v>
      </c>
      <c r="E3" s="112"/>
      <c r="F3" s="8"/>
      <c r="G3" s="113" t="s">
        <v>1</v>
      </c>
      <c r="H3" s="114"/>
      <c r="I3" s="115"/>
      <c r="J3" s="9" t="s">
        <v>2</v>
      </c>
      <c r="K3" s="10" t="s">
        <v>3</v>
      </c>
      <c r="L3" s="11"/>
      <c r="M3" s="1"/>
    </row>
    <row r="4" spans="1:13" ht="18.75" x14ac:dyDescent="0.25">
      <c r="A4" s="1"/>
      <c r="B4" s="6"/>
      <c r="C4" s="12" t="s">
        <v>4</v>
      </c>
      <c r="D4" s="13">
        <v>891902036</v>
      </c>
      <c r="E4" s="14"/>
      <c r="F4" s="14"/>
      <c r="G4" s="116"/>
      <c r="H4" s="117"/>
      <c r="I4" s="118"/>
      <c r="J4" s="15">
        <f>MIN(I13:I100000)</f>
        <v>44481</v>
      </c>
      <c r="K4" s="16">
        <f>MAX(I13:I100000)</f>
        <v>45131</v>
      </c>
      <c r="L4" s="11"/>
      <c r="M4" s="1"/>
    </row>
    <row r="5" spans="1:13" ht="21" x14ac:dyDescent="0.25">
      <c r="A5" s="1"/>
      <c r="B5" s="6"/>
      <c r="C5" s="12" t="s">
        <v>5</v>
      </c>
      <c r="D5" s="17" t="s">
        <v>6</v>
      </c>
      <c r="E5" s="14"/>
      <c r="F5" s="18"/>
      <c r="G5" s="19" t="s">
        <v>7</v>
      </c>
      <c r="H5" s="20" t="s">
        <v>45</v>
      </c>
      <c r="I5" s="20"/>
      <c r="J5" s="20"/>
      <c r="K5" s="21"/>
      <c r="L5" s="11"/>
      <c r="M5" s="1"/>
    </row>
    <row r="6" spans="1:13" ht="18.75" x14ac:dyDescent="0.25">
      <c r="A6" s="1"/>
      <c r="B6" s="6"/>
      <c r="C6" s="12" t="s">
        <v>8</v>
      </c>
      <c r="D6" s="22" t="s">
        <v>9</v>
      </c>
      <c r="E6" s="14"/>
      <c r="F6" s="14"/>
      <c r="G6" s="119" t="s">
        <v>10</v>
      </c>
      <c r="H6" s="121">
        <f>SUM(K13:K100000)</f>
        <v>4157714</v>
      </c>
      <c r="I6" s="122"/>
      <c r="J6" s="125" t="s">
        <v>11</v>
      </c>
      <c r="K6" s="107">
        <f>COUNT(K13:K100000)</f>
        <v>9</v>
      </c>
      <c r="L6" s="11"/>
      <c r="M6" s="1"/>
    </row>
    <row r="7" spans="1:13" ht="15.75" x14ac:dyDescent="0.25">
      <c r="A7" s="1"/>
      <c r="B7" s="6"/>
      <c r="C7" s="12" t="s">
        <v>12</v>
      </c>
      <c r="D7" s="109" t="s">
        <v>13</v>
      </c>
      <c r="E7" s="110"/>
      <c r="F7" s="14"/>
      <c r="G7" s="120"/>
      <c r="H7" s="123"/>
      <c r="I7" s="124"/>
      <c r="J7" s="126"/>
      <c r="K7" s="108"/>
      <c r="L7" s="11"/>
      <c r="M7" s="1"/>
    </row>
    <row r="8" spans="1:13" ht="15.75" x14ac:dyDescent="0.25">
      <c r="A8" s="1"/>
      <c r="B8" s="6"/>
      <c r="C8" s="12" t="s">
        <v>14</v>
      </c>
      <c r="D8" s="23" t="s">
        <v>15</v>
      </c>
      <c r="E8" s="14"/>
      <c r="F8" s="18"/>
      <c r="G8" s="96" t="s">
        <v>16</v>
      </c>
      <c r="H8" s="96"/>
      <c r="I8" s="96"/>
      <c r="J8" s="96"/>
      <c r="K8" s="97"/>
      <c r="L8" s="11"/>
      <c r="M8" s="1"/>
    </row>
    <row r="9" spans="1:13" ht="15.75" x14ac:dyDescent="0.25">
      <c r="A9" s="1"/>
      <c r="B9" s="6"/>
      <c r="C9" s="12" t="s">
        <v>17</v>
      </c>
      <c r="D9" s="24">
        <v>3145901289</v>
      </c>
      <c r="E9" s="25" t="s">
        <v>18</v>
      </c>
      <c r="F9" s="24" t="s">
        <v>19</v>
      </c>
      <c r="G9" s="98" t="s">
        <v>19</v>
      </c>
      <c r="H9" s="98"/>
      <c r="I9" s="98"/>
      <c r="J9" s="98"/>
      <c r="K9" s="99"/>
      <c r="L9" s="11"/>
      <c r="M9" s="1"/>
    </row>
    <row r="10" spans="1:13" ht="15.75" x14ac:dyDescent="0.25">
      <c r="A10" s="1"/>
      <c r="B10" s="6"/>
      <c r="C10" s="12" t="s">
        <v>20</v>
      </c>
      <c r="D10" s="100" t="s">
        <v>21</v>
      </c>
      <c r="E10" s="100"/>
      <c r="F10" s="100"/>
      <c r="G10" s="101" t="s">
        <v>19</v>
      </c>
      <c r="H10" s="101"/>
      <c r="I10" s="101"/>
      <c r="J10" s="101"/>
      <c r="K10" s="102"/>
      <c r="L10" s="11"/>
      <c r="M10" s="1"/>
    </row>
    <row r="11" spans="1:13" ht="16.5" thickBot="1" x14ac:dyDescent="0.3">
      <c r="A11" s="1"/>
      <c r="B11" s="6"/>
      <c r="C11" s="103" t="s">
        <v>22</v>
      </c>
      <c r="D11" s="104"/>
      <c r="E11" s="104" t="s">
        <v>23</v>
      </c>
      <c r="F11" s="104"/>
      <c r="G11" s="26" t="s">
        <v>24</v>
      </c>
      <c r="H11" s="26"/>
      <c r="I11" s="105"/>
      <c r="J11" s="105"/>
      <c r="K11" s="106"/>
      <c r="L11" s="11"/>
      <c r="M11" s="1"/>
    </row>
    <row r="12" spans="1:13" ht="51" x14ac:dyDescent="0.25">
      <c r="A12" s="27"/>
      <c r="B12" s="28"/>
      <c r="C12" s="29" t="s">
        <v>25</v>
      </c>
      <c r="D12" s="29" t="s">
        <v>26</v>
      </c>
      <c r="E12" s="30" t="s">
        <v>27</v>
      </c>
      <c r="F12" s="30" t="s">
        <v>28</v>
      </c>
      <c r="G12" s="30" t="s">
        <v>29</v>
      </c>
      <c r="H12" s="30" t="s">
        <v>30</v>
      </c>
      <c r="I12" s="31" t="s">
        <v>31</v>
      </c>
      <c r="J12" s="29" t="s">
        <v>32</v>
      </c>
      <c r="K12" s="32" t="s">
        <v>33</v>
      </c>
      <c r="L12" s="33"/>
      <c r="M12" s="27"/>
    </row>
    <row r="13" spans="1:13" ht="15.75" x14ac:dyDescent="0.25">
      <c r="A13" s="1"/>
      <c r="B13" s="1"/>
      <c r="C13" s="34" t="s">
        <v>34</v>
      </c>
      <c r="D13" s="34" t="s">
        <v>35</v>
      </c>
      <c r="E13" s="34" t="s">
        <v>36</v>
      </c>
      <c r="F13" s="34">
        <v>16207</v>
      </c>
      <c r="G13" s="34" t="s">
        <v>37</v>
      </c>
      <c r="H13" s="35">
        <v>44316</v>
      </c>
      <c r="I13" s="35">
        <v>44481</v>
      </c>
      <c r="J13" s="34">
        <v>1563807</v>
      </c>
      <c r="K13" s="34">
        <v>1563807</v>
      </c>
      <c r="L13" s="1"/>
      <c r="M13" s="1"/>
    </row>
    <row r="14" spans="1:13" ht="15.75" x14ac:dyDescent="0.25">
      <c r="C14" s="36" t="s">
        <v>34</v>
      </c>
      <c r="D14" s="36" t="s">
        <v>35</v>
      </c>
      <c r="E14" s="36" t="s">
        <v>36</v>
      </c>
      <c r="F14" s="36">
        <v>19532</v>
      </c>
      <c r="G14" s="36" t="s">
        <v>38</v>
      </c>
      <c r="H14" s="37">
        <v>44593</v>
      </c>
      <c r="I14" s="37">
        <v>44593</v>
      </c>
      <c r="J14" s="38">
        <v>113325</v>
      </c>
      <c r="K14" s="38">
        <v>113325</v>
      </c>
    </row>
    <row r="15" spans="1:13" ht="15.75" x14ac:dyDescent="0.25">
      <c r="C15" s="36" t="s">
        <v>34</v>
      </c>
      <c r="D15" s="36" t="s">
        <v>35</v>
      </c>
      <c r="E15" s="36" t="s">
        <v>36</v>
      </c>
      <c r="F15" s="36">
        <v>21310</v>
      </c>
      <c r="G15" s="36" t="s">
        <v>39</v>
      </c>
      <c r="H15" s="37">
        <v>44734</v>
      </c>
      <c r="I15" s="37">
        <v>44734</v>
      </c>
      <c r="J15" s="38">
        <v>65700</v>
      </c>
      <c r="K15" s="38">
        <v>65700</v>
      </c>
    </row>
    <row r="16" spans="1:13" ht="15.75" x14ac:dyDescent="0.25">
      <c r="C16" s="36" t="s">
        <v>34</v>
      </c>
      <c r="D16" s="36" t="s">
        <v>35</v>
      </c>
      <c r="E16" s="36" t="s">
        <v>36</v>
      </c>
      <c r="F16" s="36">
        <v>21309</v>
      </c>
      <c r="G16" s="36" t="s">
        <v>40</v>
      </c>
      <c r="H16" s="37">
        <v>44734</v>
      </c>
      <c r="I16" s="37">
        <v>44734</v>
      </c>
      <c r="J16" s="38">
        <v>6000</v>
      </c>
      <c r="K16" s="38">
        <v>6000</v>
      </c>
    </row>
    <row r="17" spans="3:11" ht="15.75" x14ac:dyDescent="0.25">
      <c r="C17" s="36" t="s">
        <v>34</v>
      </c>
      <c r="D17" s="36" t="s">
        <v>35</v>
      </c>
      <c r="E17" s="36" t="s">
        <v>36</v>
      </c>
      <c r="F17" s="36">
        <v>22027</v>
      </c>
      <c r="G17" s="36" t="s">
        <v>41</v>
      </c>
      <c r="H17" s="37">
        <v>44776</v>
      </c>
      <c r="I17" s="37">
        <v>44776</v>
      </c>
      <c r="J17" s="38">
        <v>6000</v>
      </c>
      <c r="K17" s="38">
        <v>6000</v>
      </c>
    </row>
    <row r="18" spans="3:11" ht="15.75" x14ac:dyDescent="0.25">
      <c r="C18" s="36" t="s">
        <v>34</v>
      </c>
      <c r="D18" s="36" t="s">
        <v>35</v>
      </c>
      <c r="E18" s="36" t="s">
        <v>36</v>
      </c>
      <c r="F18" s="36">
        <v>23284</v>
      </c>
      <c r="G18" s="36" t="s">
        <v>42</v>
      </c>
      <c r="H18" s="37">
        <v>44896</v>
      </c>
      <c r="I18" s="37">
        <v>44896</v>
      </c>
      <c r="J18" s="38">
        <v>174245</v>
      </c>
      <c r="K18" s="38">
        <v>174245</v>
      </c>
    </row>
    <row r="19" spans="3:11" ht="15.75" x14ac:dyDescent="0.25">
      <c r="C19" s="36" t="s">
        <v>34</v>
      </c>
      <c r="D19" s="36" t="s">
        <v>35</v>
      </c>
      <c r="E19" s="36" t="s">
        <v>36</v>
      </c>
      <c r="F19" s="36">
        <v>23735</v>
      </c>
      <c r="G19" s="36" t="s">
        <v>43</v>
      </c>
      <c r="H19" s="37">
        <v>44985</v>
      </c>
      <c r="I19" s="37">
        <v>45000</v>
      </c>
      <c r="J19" s="38">
        <v>76200</v>
      </c>
      <c r="K19" s="38">
        <v>76200</v>
      </c>
    </row>
    <row r="20" spans="3:11" ht="15.75" x14ac:dyDescent="0.25">
      <c r="C20" s="36" t="s">
        <v>34</v>
      </c>
      <c r="D20" s="36" t="s">
        <v>35</v>
      </c>
      <c r="E20" s="36" t="s">
        <v>36</v>
      </c>
      <c r="F20" s="36">
        <v>24509</v>
      </c>
      <c r="G20" s="36" t="s">
        <v>44</v>
      </c>
      <c r="H20" s="37">
        <v>45131</v>
      </c>
      <c r="I20" s="37">
        <v>45131</v>
      </c>
      <c r="J20" s="38">
        <v>73580</v>
      </c>
      <c r="K20" s="38">
        <v>73580</v>
      </c>
    </row>
    <row r="21" spans="3:11" ht="15.75" x14ac:dyDescent="0.25">
      <c r="C21" s="36"/>
      <c r="D21" s="36"/>
      <c r="E21" s="36"/>
      <c r="F21" s="36"/>
      <c r="G21" s="36"/>
      <c r="H21" s="39"/>
      <c r="I21" s="39"/>
      <c r="J21" s="38"/>
      <c r="K21" s="38">
        <f>SUBTOTAL(109,Tabla2[Suma de VALOR SALDO])</f>
        <v>2078857</v>
      </c>
    </row>
  </sheetData>
  <mergeCells count="14">
    <mergeCell ref="K6:K7"/>
    <mergeCell ref="D7:E7"/>
    <mergeCell ref="D3:E3"/>
    <mergeCell ref="G3:I4"/>
    <mergeCell ref="G6:G7"/>
    <mergeCell ref="H6:I7"/>
    <mergeCell ref="J6:J7"/>
    <mergeCell ref="G8:K8"/>
    <mergeCell ref="G9:K9"/>
    <mergeCell ref="D10:F10"/>
    <mergeCell ref="G10:K10"/>
    <mergeCell ref="C11:D11"/>
    <mergeCell ref="E11:F11"/>
    <mergeCell ref="I11:K11"/>
  </mergeCells>
  <conditionalFormatting sqref="G9:K10">
    <cfRule type="cellIs" dxfId="28" priority="1" operator="equal">
      <formula>0</formula>
    </cfRule>
  </conditionalFormatting>
  <hyperlinks>
    <hyperlink ref="D8" r:id="rId1"/>
  </hyperlinks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4.42578125" customWidth="1"/>
    <col min="3" max="3" width="16.42578125" customWidth="1"/>
  </cols>
  <sheetData>
    <row r="3" spans="1:3" x14ac:dyDescent="0.25">
      <c r="A3" s="92" t="s">
        <v>95</v>
      </c>
      <c r="B3" s="40" t="s">
        <v>96</v>
      </c>
      <c r="C3" s="40" t="s">
        <v>97</v>
      </c>
    </row>
    <row r="4" spans="1:3" x14ac:dyDescent="0.25">
      <c r="A4" s="93" t="s">
        <v>91</v>
      </c>
      <c r="B4" s="94">
        <v>1</v>
      </c>
      <c r="C4" s="95">
        <v>1563807</v>
      </c>
    </row>
    <row r="5" spans="1:3" x14ac:dyDescent="0.25">
      <c r="A5" s="93" t="s">
        <v>92</v>
      </c>
      <c r="B5" s="94">
        <v>2</v>
      </c>
      <c r="C5" s="95">
        <v>250445</v>
      </c>
    </row>
    <row r="6" spans="1:3" x14ac:dyDescent="0.25">
      <c r="A6" s="93" t="s">
        <v>63</v>
      </c>
      <c r="B6" s="94">
        <v>5</v>
      </c>
      <c r="C6" s="95">
        <v>264605</v>
      </c>
    </row>
    <row r="7" spans="1:3" x14ac:dyDescent="0.25">
      <c r="A7" s="93" t="s">
        <v>94</v>
      </c>
      <c r="B7" s="94">
        <v>8</v>
      </c>
      <c r="C7" s="95">
        <v>2078857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opLeftCell="C1" workbookViewId="0">
      <selection activeCell="L1" sqref="L1:L1048576"/>
    </sheetView>
  </sheetViews>
  <sheetFormatPr baseColWidth="10" defaultRowHeight="15" x14ac:dyDescent="0.25"/>
  <cols>
    <col min="2" max="2" width="32.5703125" customWidth="1"/>
    <col min="6" max="6" width="20.5703125" customWidth="1"/>
    <col min="11" max="11" width="36.28515625" bestFit="1" customWidth="1"/>
    <col min="12" max="12" width="13" customWidth="1"/>
    <col min="19" max="19" width="12" customWidth="1"/>
  </cols>
  <sheetData>
    <row r="1" spans="1:20" x14ac:dyDescent="0.25">
      <c r="I1" s="46">
        <f>SUBTOTAL(9,I3:I10)</f>
        <v>2078857</v>
      </c>
      <c r="J1" s="46">
        <f>SUBTOTAL(9,J3:J10)</f>
        <v>2078857</v>
      </c>
      <c r="K1" s="46"/>
      <c r="M1" s="46">
        <f>SUBTOTAL(9,M3:M10)</f>
        <v>1814252</v>
      </c>
      <c r="N1" s="46">
        <f t="shared" ref="N1:Q1" si="0">SUBTOTAL(9,N3:N10)</f>
        <v>966111</v>
      </c>
      <c r="O1" s="46">
        <f t="shared" si="0"/>
        <v>1814252</v>
      </c>
      <c r="P1" s="46">
        <f t="shared" si="0"/>
        <v>1814252</v>
      </c>
      <c r="Q1" s="46">
        <f t="shared" si="0"/>
        <v>1814252</v>
      </c>
    </row>
    <row r="2" spans="1:20" s="41" customFormat="1" ht="45" x14ac:dyDescent="0.25">
      <c r="A2" s="42" t="s">
        <v>4</v>
      </c>
      <c r="B2" s="42" t="s">
        <v>5</v>
      </c>
      <c r="C2" s="42" t="s">
        <v>27</v>
      </c>
      <c r="D2" s="42" t="s">
        <v>28</v>
      </c>
      <c r="E2" s="45" t="s">
        <v>47</v>
      </c>
      <c r="F2" s="45" t="s">
        <v>48</v>
      </c>
      <c r="G2" s="42" t="s">
        <v>30</v>
      </c>
      <c r="H2" s="42" t="s">
        <v>31</v>
      </c>
      <c r="I2" s="42" t="s">
        <v>32</v>
      </c>
      <c r="J2" s="45" t="s">
        <v>33</v>
      </c>
      <c r="K2" s="45" t="s">
        <v>62</v>
      </c>
      <c r="L2" s="47" t="s">
        <v>93</v>
      </c>
      <c r="M2" s="47" t="s">
        <v>57</v>
      </c>
      <c r="N2" s="47" t="s">
        <v>58</v>
      </c>
      <c r="O2" s="47" t="s">
        <v>59</v>
      </c>
      <c r="P2" s="47" t="s">
        <v>60</v>
      </c>
      <c r="Q2" s="47" t="s">
        <v>61</v>
      </c>
      <c r="R2" s="45" t="s">
        <v>89</v>
      </c>
      <c r="S2" s="45" t="s">
        <v>90</v>
      </c>
      <c r="T2" s="45" t="s">
        <v>0</v>
      </c>
    </row>
    <row r="3" spans="1:20" x14ac:dyDescent="0.25">
      <c r="A3" s="40">
        <v>891902036</v>
      </c>
      <c r="B3" s="40" t="s">
        <v>46</v>
      </c>
      <c r="C3" s="40" t="s">
        <v>36</v>
      </c>
      <c r="D3" s="40">
        <v>16207</v>
      </c>
      <c r="E3" s="40" t="s">
        <v>37</v>
      </c>
      <c r="F3" s="40" t="s">
        <v>49</v>
      </c>
      <c r="G3" s="43">
        <v>44316</v>
      </c>
      <c r="H3" s="43">
        <v>44481</v>
      </c>
      <c r="I3" s="44">
        <v>1563807</v>
      </c>
      <c r="J3" s="44">
        <v>1563807</v>
      </c>
      <c r="K3" s="40" t="s">
        <v>91</v>
      </c>
      <c r="L3" s="40"/>
      <c r="M3" s="44">
        <v>1563807</v>
      </c>
      <c r="N3" s="44">
        <f>VLOOKUP(E3,[1]Export!J$2:M$5,4,0)</f>
        <v>310402</v>
      </c>
      <c r="O3" s="44">
        <v>1563807</v>
      </c>
      <c r="P3" s="44">
        <v>1563807</v>
      </c>
      <c r="Q3" s="44">
        <v>1563807</v>
      </c>
      <c r="R3" s="44">
        <v>1563807</v>
      </c>
      <c r="S3" s="91">
        <v>4800050663</v>
      </c>
      <c r="T3" s="43">
        <v>44491</v>
      </c>
    </row>
    <row r="4" spans="1:20" x14ac:dyDescent="0.25">
      <c r="A4" s="40">
        <v>891902036</v>
      </c>
      <c r="B4" s="40" t="s">
        <v>46</v>
      </c>
      <c r="C4" s="40" t="s">
        <v>36</v>
      </c>
      <c r="D4" s="40">
        <v>19532</v>
      </c>
      <c r="E4" s="40" t="s">
        <v>38</v>
      </c>
      <c r="F4" s="40" t="s">
        <v>50</v>
      </c>
      <c r="G4" s="43">
        <v>44593</v>
      </c>
      <c r="H4" s="43">
        <v>44593</v>
      </c>
      <c r="I4" s="44">
        <v>113325</v>
      </c>
      <c r="J4" s="44">
        <v>113325</v>
      </c>
      <c r="K4" s="44" t="s">
        <v>63</v>
      </c>
      <c r="L4" s="40"/>
      <c r="M4" s="44">
        <v>0</v>
      </c>
      <c r="N4" s="44">
        <v>0</v>
      </c>
      <c r="O4" s="44">
        <v>0</v>
      </c>
      <c r="P4" s="44">
        <v>0</v>
      </c>
      <c r="Q4" s="44">
        <v>0</v>
      </c>
      <c r="R4" s="40"/>
      <c r="S4" s="40"/>
      <c r="T4" s="40"/>
    </row>
    <row r="5" spans="1:20" x14ac:dyDescent="0.25">
      <c r="A5" s="40">
        <v>891902036</v>
      </c>
      <c r="B5" s="40" t="s">
        <v>46</v>
      </c>
      <c r="C5" s="40" t="s">
        <v>36</v>
      </c>
      <c r="D5" s="40">
        <v>21310</v>
      </c>
      <c r="E5" s="40" t="s">
        <v>39</v>
      </c>
      <c r="F5" s="40" t="s">
        <v>51</v>
      </c>
      <c r="G5" s="43">
        <v>44734</v>
      </c>
      <c r="H5" s="43">
        <v>44734</v>
      </c>
      <c r="I5" s="44">
        <v>65700</v>
      </c>
      <c r="J5" s="44">
        <v>65700</v>
      </c>
      <c r="K5" s="44" t="s">
        <v>63</v>
      </c>
      <c r="L5" s="40"/>
      <c r="M5" s="44">
        <v>0</v>
      </c>
      <c r="N5" s="44">
        <v>0</v>
      </c>
      <c r="O5" s="44">
        <v>0</v>
      </c>
      <c r="P5" s="44">
        <v>0</v>
      </c>
      <c r="Q5" s="44">
        <v>0</v>
      </c>
      <c r="R5" s="40"/>
      <c r="S5" s="40"/>
      <c r="T5" s="40"/>
    </row>
    <row r="6" spans="1:20" x14ac:dyDescent="0.25">
      <c r="A6" s="40">
        <v>891902036</v>
      </c>
      <c r="B6" s="40" t="s">
        <v>46</v>
      </c>
      <c r="C6" s="40" t="s">
        <v>36</v>
      </c>
      <c r="D6" s="40">
        <v>21309</v>
      </c>
      <c r="E6" s="40" t="s">
        <v>40</v>
      </c>
      <c r="F6" s="40" t="s">
        <v>52</v>
      </c>
      <c r="G6" s="43">
        <v>44734</v>
      </c>
      <c r="H6" s="43">
        <v>44734</v>
      </c>
      <c r="I6" s="44">
        <v>6000</v>
      </c>
      <c r="J6" s="44">
        <v>6000</v>
      </c>
      <c r="K6" s="44" t="s">
        <v>63</v>
      </c>
      <c r="L6" s="40"/>
      <c r="M6" s="44">
        <v>0</v>
      </c>
      <c r="N6" s="44">
        <v>0</v>
      </c>
      <c r="O6" s="44">
        <v>0</v>
      </c>
      <c r="P6" s="44">
        <v>0</v>
      </c>
      <c r="Q6" s="44">
        <v>0</v>
      </c>
      <c r="R6" s="40"/>
      <c r="S6" s="40"/>
      <c r="T6" s="40"/>
    </row>
    <row r="7" spans="1:20" x14ac:dyDescent="0.25">
      <c r="A7" s="40">
        <v>891902036</v>
      </c>
      <c r="B7" s="40" t="s">
        <v>46</v>
      </c>
      <c r="C7" s="40" t="s">
        <v>36</v>
      </c>
      <c r="D7" s="40">
        <v>22027</v>
      </c>
      <c r="E7" s="40" t="s">
        <v>41</v>
      </c>
      <c r="F7" s="40" t="s">
        <v>53</v>
      </c>
      <c r="G7" s="43">
        <v>44776</v>
      </c>
      <c r="H7" s="43">
        <v>44776</v>
      </c>
      <c r="I7" s="44">
        <v>6000</v>
      </c>
      <c r="J7" s="44">
        <v>6000</v>
      </c>
      <c r="K7" s="44" t="s">
        <v>63</v>
      </c>
      <c r="L7" s="40"/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0"/>
      <c r="S7" s="40"/>
      <c r="T7" s="40"/>
    </row>
    <row r="8" spans="1:20" x14ac:dyDescent="0.25">
      <c r="A8" s="40">
        <v>891902036</v>
      </c>
      <c r="B8" s="40" t="s">
        <v>46</v>
      </c>
      <c r="C8" s="40" t="s">
        <v>36</v>
      </c>
      <c r="D8" s="40">
        <v>23284</v>
      </c>
      <c r="E8" s="40" t="s">
        <v>42</v>
      </c>
      <c r="F8" s="40" t="s">
        <v>54</v>
      </c>
      <c r="G8" s="43">
        <v>44896</v>
      </c>
      <c r="H8" s="43">
        <v>44896</v>
      </c>
      <c r="I8" s="44">
        <v>174245</v>
      </c>
      <c r="J8" s="44">
        <v>174245</v>
      </c>
      <c r="K8" s="40" t="s">
        <v>92</v>
      </c>
      <c r="L8" s="90">
        <v>1222243556</v>
      </c>
      <c r="M8" s="44">
        <v>174245</v>
      </c>
      <c r="N8" s="44">
        <f>VLOOKUP(E8,[1]Export!J$2:M$5,4,0)</f>
        <v>284065</v>
      </c>
      <c r="O8" s="44">
        <v>174245</v>
      </c>
      <c r="P8" s="44">
        <v>174245</v>
      </c>
      <c r="Q8" s="44">
        <v>174245</v>
      </c>
      <c r="R8" s="40"/>
      <c r="S8" s="40"/>
      <c r="T8" s="40"/>
    </row>
    <row r="9" spans="1:20" x14ac:dyDescent="0.25">
      <c r="A9" s="40">
        <v>891902036</v>
      </c>
      <c r="B9" s="40" t="s">
        <v>46</v>
      </c>
      <c r="C9" s="40" t="s">
        <v>36</v>
      </c>
      <c r="D9" s="40">
        <v>23735</v>
      </c>
      <c r="E9" s="40" t="s">
        <v>43</v>
      </c>
      <c r="F9" s="40" t="s">
        <v>55</v>
      </c>
      <c r="G9" s="43">
        <v>44985</v>
      </c>
      <c r="H9" s="43">
        <v>45000</v>
      </c>
      <c r="I9" s="44">
        <v>76200</v>
      </c>
      <c r="J9" s="44">
        <v>76200</v>
      </c>
      <c r="K9" s="40" t="s">
        <v>92</v>
      </c>
      <c r="L9" s="40">
        <v>1222239329</v>
      </c>
      <c r="M9" s="44">
        <v>76200</v>
      </c>
      <c r="N9" s="44">
        <f>VLOOKUP(E9,[1]Export!J$2:M$5,4,0)</f>
        <v>371644</v>
      </c>
      <c r="O9" s="44">
        <v>76200</v>
      </c>
      <c r="P9" s="44">
        <v>76200</v>
      </c>
      <c r="Q9" s="44">
        <v>76200</v>
      </c>
      <c r="R9" s="40"/>
      <c r="S9" s="40"/>
      <c r="T9" s="40"/>
    </row>
    <row r="10" spans="1:20" x14ac:dyDescent="0.25">
      <c r="A10" s="40">
        <v>891902036</v>
      </c>
      <c r="B10" s="40" t="s">
        <v>46</v>
      </c>
      <c r="C10" s="40" t="s">
        <v>36</v>
      </c>
      <c r="D10" s="40">
        <v>24509</v>
      </c>
      <c r="E10" s="40" t="s">
        <v>44</v>
      </c>
      <c r="F10" s="40" t="s">
        <v>56</v>
      </c>
      <c r="G10" s="43">
        <v>45131</v>
      </c>
      <c r="H10" s="43">
        <v>45131</v>
      </c>
      <c r="I10" s="44">
        <v>73580</v>
      </c>
      <c r="J10" s="44">
        <v>73580</v>
      </c>
      <c r="K10" s="44" t="s">
        <v>63</v>
      </c>
      <c r="L10" s="40"/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0"/>
      <c r="S10" s="40"/>
      <c r="T10" s="4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tabSelected="1" topLeftCell="A16" zoomScale="90" zoomScaleNormal="90" zoomScaleSheetLayoutView="100" workbookViewId="0">
      <selection activeCell="E34" sqref="E34"/>
    </sheetView>
  </sheetViews>
  <sheetFormatPr baseColWidth="10" defaultRowHeight="12.75" x14ac:dyDescent="0.2"/>
  <cols>
    <col min="1" max="1" width="1" style="48" customWidth="1"/>
    <col min="2" max="2" width="11.42578125" style="48"/>
    <col min="3" max="3" width="17.5703125" style="48" customWidth="1"/>
    <col min="4" max="4" width="11.5703125" style="48" customWidth="1"/>
    <col min="5" max="5" width="11.42578125" style="48"/>
    <col min="6" max="6" width="16.85546875" style="48" customWidth="1"/>
    <col min="7" max="7" width="11.42578125" style="48"/>
    <col min="8" max="8" width="22.5703125" style="48" customWidth="1"/>
    <col min="9" max="9" width="14" style="48" customWidth="1"/>
    <col min="10" max="16384" width="11.42578125" style="48"/>
  </cols>
  <sheetData>
    <row r="1" spans="2:9" ht="6" customHeight="1" thickBot="1" x14ac:dyDescent="0.25"/>
    <row r="2" spans="2:9" ht="19.5" customHeight="1" x14ac:dyDescent="0.2">
      <c r="B2" s="49"/>
      <c r="C2" s="50"/>
      <c r="D2" s="51" t="s">
        <v>64</v>
      </c>
      <c r="E2" s="52"/>
      <c r="F2" s="52"/>
      <c r="G2" s="52"/>
      <c r="H2" s="53"/>
      <c r="I2" s="54" t="s">
        <v>65</v>
      </c>
    </row>
    <row r="3" spans="2:9" ht="13.5" thickBot="1" x14ac:dyDescent="0.25">
      <c r="B3" s="55"/>
      <c r="C3" s="56"/>
      <c r="D3" s="57"/>
      <c r="E3" s="58"/>
      <c r="F3" s="58"/>
      <c r="G3" s="58"/>
      <c r="H3" s="59"/>
      <c r="I3" s="60"/>
    </row>
    <row r="4" spans="2:9" x14ac:dyDescent="0.2">
      <c r="B4" s="55"/>
      <c r="C4" s="56"/>
      <c r="D4" s="51" t="s">
        <v>66</v>
      </c>
      <c r="E4" s="52"/>
      <c r="F4" s="52"/>
      <c r="G4" s="52"/>
      <c r="H4" s="53"/>
      <c r="I4" s="54" t="s">
        <v>67</v>
      </c>
    </row>
    <row r="5" spans="2:9" x14ac:dyDescent="0.2">
      <c r="B5" s="55"/>
      <c r="C5" s="56"/>
      <c r="D5" s="61"/>
      <c r="E5" s="62"/>
      <c r="F5" s="62"/>
      <c r="G5" s="62"/>
      <c r="H5" s="63"/>
      <c r="I5" s="64"/>
    </row>
    <row r="6" spans="2:9" ht="13.5" thickBot="1" x14ac:dyDescent="0.25">
      <c r="B6" s="65"/>
      <c r="C6" s="66"/>
      <c r="D6" s="57"/>
      <c r="E6" s="58"/>
      <c r="F6" s="58"/>
      <c r="G6" s="58"/>
      <c r="H6" s="59"/>
      <c r="I6" s="60"/>
    </row>
    <row r="7" spans="2:9" x14ac:dyDescent="0.2">
      <c r="B7" s="67"/>
      <c r="I7" s="68"/>
    </row>
    <row r="8" spans="2:9" x14ac:dyDescent="0.2">
      <c r="B8" s="67"/>
      <c r="I8" s="68"/>
    </row>
    <row r="9" spans="2:9" x14ac:dyDescent="0.2">
      <c r="B9" s="67"/>
      <c r="I9" s="68"/>
    </row>
    <row r="10" spans="2:9" x14ac:dyDescent="0.2">
      <c r="B10" s="67"/>
      <c r="C10" s="69" t="s">
        <v>98</v>
      </c>
      <c r="E10" s="70"/>
      <c r="I10" s="68"/>
    </row>
    <row r="11" spans="2:9" x14ac:dyDescent="0.2">
      <c r="B11" s="67"/>
      <c r="I11" s="68"/>
    </row>
    <row r="12" spans="2:9" x14ac:dyDescent="0.2">
      <c r="B12" s="67"/>
      <c r="C12" s="69" t="s">
        <v>68</v>
      </c>
      <c r="I12" s="68"/>
    </row>
    <row r="13" spans="2:9" x14ac:dyDescent="0.2">
      <c r="B13" s="67"/>
      <c r="C13" s="69" t="s">
        <v>69</v>
      </c>
      <c r="I13" s="68"/>
    </row>
    <row r="14" spans="2:9" x14ac:dyDescent="0.2">
      <c r="B14" s="67"/>
      <c r="I14" s="68"/>
    </row>
    <row r="15" spans="2:9" x14ac:dyDescent="0.2">
      <c r="B15" s="67"/>
      <c r="C15" s="48" t="s">
        <v>99</v>
      </c>
      <c r="I15" s="68"/>
    </row>
    <row r="16" spans="2:9" x14ac:dyDescent="0.2">
      <c r="B16" s="67"/>
      <c r="C16" s="71"/>
      <c r="I16" s="68"/>
    </row>
    <row r="17" spans="2:9" x14ac:dyDescent="0.2">
      <c r="B17" s="67"/>
      <c r="C17" s="48" t="s">
        <v>100</v>
      </c>
      <c r="D17" s="70"/>
      <c r="G17" s="72" t="s">
        <v>70</v>
      </c>
      <c r="H17" s="72" t="s">
        <v>71</v>
      </c>
      <c r="I17" s="68"/>
    </row>
    <row r="18" spans="2:9" x14ac:dyDescent="0.2">
      <c r="B18" s="67"/>
      <c r="C18" s="69" t="s">
        <v>72</v>
      </c>
      <c r="D18" s="69"/>
      <c r="E18" s="69"/>
      <c r="F18" s="69"/>
      <c r="G18" s="73">
        <v>8</v>
      </c>
      <c r="H18" s="74">
        <v>2078857</v>
      </c>
      <c r="I18" s="68"/>
    </row>
    <row r="19" spans="2:9" x14ac:dyDescent="0.2">
      <c r="B19" s="67"/>
      <c r="C19" s="48" t="s">
        <v>73</v>
      </c>
      <c r="G19" s="75">
        <v>1</v>
      </c>
      <c r="H19" s="76">
        <v>1563807</v>
      </c>
      <c r="I19" s="68"/>
    </row>
    <row r="20" spans="2:9" x14ac:dyDescent="0.2">
      <c r="B20" s="67"/>
      <c r="C20" s="48" t="s">
        <v>74</v>
      </c>
      <c r="G20" s="75">
        <v>0</v>
      </c>
      <c r="H20" s="76">
        <v>0</v>
      </c>
      <c r="I20" s="68"/>
    </row>
    <row r="21" spans="2:9" x14ac:dyDescent="0.2">
      <c r="B21" s="67"/>
      <c r="C21" s="48" t="s">
        <v>75</v>
      </c>
      <c r="G21" s="75">
        <v>5</v>
      </c>
      <c r="H21" s="77">
        <v>264605</v>
      </c>
      <c r="I21" s="68"/>
    </row>
    <row r="22" spans="2:9" x14ac:dyDescent="0.2">
      <c r="B22" s="67"/>
      <c r="C22" s="48" t="s">
        <v>76</v>
      </c>
      <c r="G22" s="75">
        <v>0</v>
      </c>
      <c r="H22" s="76">
        <v>0</v>
      </c>
      <c r="I22" s="68"/>
    </row>
    <row r="23" spans="2:9" ht="13.5" thickBot="1" x14ac:dyDescent="0.25">
      <c r="B23" s="67"/>
      <c r="C23" s="48" t="s">
        <v>77</v>
      </c>
      <c r="G23" s="78">
        <v>0</v>
      </c>
      <c r="H23" s="79">
        <v>0</v>
      </c>
      <c r="I23" s="68"/>
    </row>
    <row r="24" spans="2:9" x14ac:dyDescent="0.2">
      <c r="B24" s="67"/>
      <c r="C24" s="69" t="s">
        <v>78</v>
      </c>
      <c r="D24" s="69"/>
      <c r="E24" s="69"/>
      <c r="F24" s="69"/>
      <c r="G24" s="73">
        <f>G19+G20+G21+G22+G23</f>
        <v>6</v>
      </c>
      <c r="H24" s="80">
        <f>H19+H20+H21+H22+H23</f>
        <v>1828412</v>
      </c>
      <c r="I24" s="68"/>
    </row>
    <row r="25" spans="2:9" x14ac:dyDescent="0.2">
      <c r="B25" s="67"/>
      <c r="C25" s="48" t="s">
        <v>79</v>
      </c>
      <c r="G25" s="75">
        <v>2</v>
      </c>
      <c r="H25" s="76">
        <v>250445</v>
      </c>
      <c r="I25" s="68"/>
    </row>
    <row r="26" spans="2:9" ht="13.5" thickBot="1" x14ac:dyDescent="0.25">
      <c r="B26" s="67"/>
      <c r="C26" s="48" t="s">
        <v>80</v>
      </c>
      <c r="G26" s="78">
        <v>0</v>
      </c>
      <c r="H26" s="79">
        <v>0</v>
      </c>
      <c r="I26" s="68"/>
    </row>
    <row r="27" spans="2:9" x14ac:dyDescent="0.2">
      <c r="B27" s="67"/>
      <c r="C27" s="69" t="s">
        <v>81</v>
      </c>
      <c r="D27" s="69"/>
      <c r="E27" s="69"/>
      <c r="F27" s="69"/>
      <c r="G27" s="73">
        <f>G25+G26</f>
        <v>2</v>
      </c>
      <c r="H27" s="80">
        <f>H25+H26</f>
        <v>250445</v>
      </c>
      <c r="I27" s="68"/>
    </row>
    <row r="28" spans="2:9" ht="13.5" thickBot="1" x14ac:dyDescent="0.25">
      <c r="B28" s="67"/>
      <c r="C28" s="48" t="s">
        <v>82</v>
      </c>
      <c r="D28" s="69"/>
      <c r="E28" s="69"/>
      <c r="F28" s="69"/>
      <c r="G28" s="78">
        <v>0</v>
      </c>
      <c r="H28" s="79">
        <v>0</v>
      </c>
      <c r="I28" s="68"/>
    </row>
    <row r="29" spans="2:9" x14ac:dyDescent="0.2">
      <c r="B29" s="67"/>
      <c r="C29" s="69" t="s">
        <v>83</v>
      </c>
      <c r="D29" s="69"/>
      <c r="E29" s="69"/>
      <c r="F29" s="69"/>
      <c r="G29" s="75">
        <f>G28</f>
        <v>0</v>
      </c>
      <c r="H29" s="76">
        <f>H28</f>
        <v>0</v>
      </c>
      <c r="I29" s="68"/>
    </row>
    <row r="30" spans="2:9" x14ac:dyDescent="0.2">
      <c r="B30" s="67"/>
      <c r="C30" s="69"/>
      <c r="D30" s="69"/>
      <c r="E30" s="69"/>
      <c r="F30" s="69"/>
      <c r="G30" s="81"/>
      <c r="H30" s="80"/>
      <c r="I30" s="68"/>
    </row>
    <row r="31" spans="2:9" ht="13.5" thickBot="1" x14ac:dyDescent="0.25">
      <c r="B31" s="67"/>
      <c r="C31" s="69" t="s">
        <v>84</v>
      </c>
      <c r="D31" s="69"/>
      <c r="G31" s="82">
        <f>G24+G27+G29</f>
        <v>8</v>
      </c>
      <c r="H31" s="83">
        <f>H24+H27+H29</f>
        <v>2078857</v>
      </c>
      <c r="I31" s="68"/>
    </row>
    <row r="32" spans="2:9" ht="13.5" thickTop="1" x14ac:dyDescent="0.2">
      <c r="B32" s="67"/>
      <c r="C32" s="69"/>
      <c r="D32" s="69"/>
      <c r="G32" s="84"/>
      <c r="H32" s="76"/>
      <c r="I32" s="68"/>
    </row>
    <row r="33" spans="2:9" x14ac:dyDescent="0.2">
      <c r="B33" s="67"/>
      <c r="G33" s="84"/>
      <c r="H33" s="84"/>
      <c r="I33" s="68"/>
    </row>
    <row r="34" spans="2:9" x14ac:dyDescent="0.2">
      <c r="B34" s="67"/>
      <c r="G34" s="84"/>
      <c r="H34" s="84"/>
      <c r="I34" s="68"/>
    </row>
    <row r="35" spans="2:9" x14ac:dyDescent="0.2">
      <c r="B35" s="67"/>
      <c r="G35" s="84"/>
      <c r="H35" s="84"/>
      <c r="I35" s="68"/>
    </row>
    <row r="36" spans="2:9" ht="13.5" thickBot="1" x14ac:dyDescent="0.25">
      <c r="B36" s="67"/>
      <c r="C36" s="85" t="s">
        <v>85</v>
      </c>
      <c r="D36" s="85"/>
      <c r="G36" s="85" t="s">
        <v>88</v>
      </c>
      <c r="H36" s="85"/>
      <c r="I36" s="68"/>
    </row>
    <row r="37" spans="2:9" ht="4.5" customHeight="1" x14ac:dyDescent="0.2">
      <c r="B37" s="67"/>
      <c r="C37" s="84"/>
      <c r="D37" s="84"/>
      <c r="G37" s="84"/>
      <c r="H37" s="84"/>
      <c r="I37" s="68"/>
    </row>
    <row r="38" spans="2:9" x14ac:dyDescent="0.2">
      <c r="B38" s="67"/>
      <c r="C38" s="69" t="s">
        <v>13</v>
      </c>
      <c r="G38" s="86" t="s">
        <v>86</v>
      </c>
      <c r="H38" s="84"/>
      <c r="I38" s="68"/>
    </row>
    <row r="39" spans="2:9" x14ac:dyDescent="0.2">
      <c r="B39" s="67"/>
      <c r="C39" s="69" t="s">
        <v>46</v>
      </c>
      <c r="G39" s="86" t="s">
        <v>87</v>
      </c>
      <c r="H39" s="84"/>
      <c r="I39" s="68"/>
    </row>
    <row r="40" spans="2:9" ht="18.75" customHeight="1" thickBot="1" x14ac:dyDescent="0.25">
      <c r="B40" s="87"/>
      <c r="C40" s="88"/>
      <c r="D40" s="88"/>
      <c r="E40" s="88"/>
      <c r="F40" s="88"/>
      <c r="G40" s="85"/>
      <c r="H40" s="85"/>
      <c r="I40" s="89"/>
    </row>
  </sheetData>
  <pageMargins left="0.7" right="0.7" top="0.75" bottom="0.75" header="0.3" footer="0.3"/>
  <pageSetup scale="7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Hernando Cuenca</dc:creator>
  <cp:lastModifiedBy>Natalia Elena Granados Oviedo</cp:lastModifiedBy>
  <dcterms:created xsi:type="dcterms:W3CDTF">2023-08-25T22:10:50Z</dcterms:created>
  <dcterms:modified xsi:type="dcterms:W3CDTF">2023-09-04T21:58:54Z</dcterms:modified>
</cp:coreProperties>
</file>