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firstSheet="1" activeTab="5"/>
  </bookViews>
  <sheets>
    <sheet name="ESTADO DE CARTERA" sheetId="1" r:id="rId1"/>
    <sheet name="INFO IPS" sheetId="2" r:id="rId2"/>
    <sheet name="TD" sheetId="5" r:id="rId3"/>
    <sheet name="ESTADO DE CADA FACTURA" sheetId="3" r:id="rId4"/>
    <sheet name="FOR-CSA-018" sheetId="6" r:id="rId5"/>
    <sheet name="FOR_CSA_004" sheetId="7" r:id="rId6"/>
  </sheets>
  <definedNames>
    <definedName name="_xlnm._FilterDatabase" localSheetId="3" hidden="1">'ESTADO DE CADA FACTURA'!$A$2:$AN$11</definedName>
    <definedName name="_xlnm._FilterDatabase" localSheetId="0" hidden="1">'ESTADO DE CARTERA'!$B$11:$Q$21</definedName>
  </definedNames>
  <calcPr calcId="152511"/>
  <pivotCaches>
    <pivotCache cacheId="97" r:id="rId7"/>
    <pivotCache cacheId="101" r:id="rId8"/>
  </pivotCaches>
</workbook>
</file>

<file path=xl/calcChain.xml><?xml version="1.0" encoding="utf-8"?>
<calcChain xmlns="http://schemas.openxmlformats.org/spreadsheetml/2006/main">
  <c r="I20" i="7" l="1"/>
  <c r="H20" i="7"/>
  <c r="I29" i="6"/>
  <c r="H29" i="6"/>
  <c r="I27" i="6"/>
  <c r="H27" i="6"/>
  <c r="I24" i="6"/>
  <c r="H24" i="6"/>
  <c r="H31" i="6" s="1"/>
  <c r="I31" i="6" l="1"/>
  <c r="AK1" i="3"/>
  <c r="U1" i="3" l="1"/>
  <c r="T1" i="3"/>
  <c r="P1" i="3"/>
  <c r="R1" i="3"/>
  <c r="O1" i="3"/>
  <c r="K1" i="3" l="1"/>
  <c r="J1" i="3"/>
  <c r="H11" i="2"/>
  <c r="Q19" i="1"/>
  <c r="P18" i="1"/>
  <c r="P19" i="1"/>
  <c r="P20" i="1"/>
  <c r="M14" i="1"/>
  <c r="M15" i="1"/>
  <c r="M16" i="1"/>
  <c r="M17" i="1"/>
  <c r="M18" i="1"/>
  <c r="M19" i="1"/>
  <c r="M20" i="1"/>
  <c r="J18" i="1"/>
  <c r="Q18" i="1"/>
  <c r="J19" i="1"/>
  <c r="J20" i="1"/>
  <c r="D18" i="1"/>
  <c r="D19" i="1"/>
  <c r="D20" i="1"/>
  <c r="A17" i="1"/>
  <c r="A16" i="1"/>
  <c r="P16" i="1"/>
  <c r="P17" i="1"/>
  <c r="J17" i="1"/>
  <c r="Q17" i="1"/>
  <c r="J16" i="1"/>
  <c r="D16" i="1"/>
  <c r="D17" i="1"/>
  <c r="P14" i="1"/>
  <c r="Q14" i="1"/>
  <c r="P15" i="1"/>
  <c r="J14" i="1"/>
  <c r="J15" i="1"/>
  <c r="Q15" i="1"/>
  <c r="D15" i="1"/>
  <c r="D14" i="1"/>
  <c r="D13" i="1"/>
  <c r="D12" i="1"/>
  <c r="M13" i="1"/>
  <c r="M12" i="1"/>
  <c r="M21" i="1"/>
  <c r="J12" i="1"/>
  <c r="J21" i="1"/>
  <c r="J13" i="1"/>
  <c r="P12" i="1"/>
  <c r="Q12" i="1"/>
  <c r="Q21" i="1"/>
  <c r="P13" i="1"/>
  <c r="Q13" i="1"/>
  <c r="Q16" i="1"/>
  <c r="Q2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<sst xmlns="http://schemas.openxmlformats.org/spreadsheetml/2006/main" count="283" uniqueCount="178">
  <si>
    <t>DEPARTAMENTO DEL META</t>
  </si>
  <si>
    <t>HOSPITAL DEPARTAMENTAL DE VILLAVICENCIO</t>
  </si>
  <si>
    <t>NIT: 892.000.501-5</t>
  </si>
  <si>
    <t>EMPRESA SOCIAL DEL ESTADO</t>
  </si>
  <si>
    <t>OFICINA DE CARTERA</t>
  </si>
  <si>
    <t xml:space="preserve">RADICACION </t>
  </si>
  <si>
    <t>Factura Numero</t>
  </si>
  <si>
    <t>Factura Fecha</t>
  </si>
  <si>
    <t>Periodo</t>
  </si>
  <si>
    <t>Factura Valor</t>
  </si>
  <si>
    <t>Radicacion Numero</t>
  </si>
  <si>
    <t>Radicacion Entidad Fecha</t>
  </si>
  <si>
    <t>Pagos</t>
  </si>
  <si>
    <t>Aceptación Glosa</t>
  </si>
  <si>
    <t>Factura Saldo</t>
  </si>
  <si>
    <t>Objecion Fecha</t>
  </si>
  <si>
    <t>Glosa Inicial</t>
  </si>
  <si>
    <t>Total a Conciliar</t>
  </si>
  <si>
    <t>Tramite Fecha</t>
  </si>
  <si>
    <t>Total Tramitado</t>
  </si>
  <si>
    <t>Dias Mora</t>
  </si>
  <si>
    <t>Valor Interes</t>
  </si>
  <si>
    <t>Total general</t>
  </si>
  <si>
    <t>periodo</t>
  </si>
  <si>
    <t>COMFENALCO VALLE</t>
  </si>
  <si>
    <t>RESUMEN</t>
  </si>
  <si>
    <t>Valores</t>
  </si>
  <si>
    <t>Villavicencio</t>
  </si>
  <si>
    <t xml:space="preserve"> Factura Valor</t>
  </si>
  <si>
    <t xml:space="preserve"> Pagos</t>
  </si>
  <si>
    <t xml:space="preserve"> Aceptación Glosa</t>
  </si>
  <si>
    <t xml:space="preserve"> Factura Saldo</t>
  </si>
  <si>
    <t xml:space="preserve"> Total a Conciliar</t>
  </si>
  <si>
    <t xml:space="preserve"> Valor Interes</t>
  </si>
  <si>
    <t xml:space="preserve"> Saldo Factura + Interes</t>
  </si>
  <si>
    <t>HDVE0000064163</t>
  </si>
  <si>
    <t>HDVE0000064164</t>
  </si>
  <si>
    <t>HDVE0000534664</t>
  </si>
  <si>
    <t>HDVE0000566494</t>
  </si>
  <si>
    <t>Factura Numero Sin Prefijo</t>
  </si>
  <si>
    <t>NIT:890303093</t>
  </si>
  <si>
    <t xml:space="preserve"> 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</si>
  <si>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</si>
  <si>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</si>
  <si>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</si>
  <si>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</si>
  <si>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</si>
  <si>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</si>
  <si>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</si>
  <si>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</si>
  <si>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</si>
  <si>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</si>
  <si>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</si>
  <si>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DPTAL DE VILLAVICENCIO</t>
  </si>
  <si>
    <t>HDVE</t>
  </si>
  <si>
    <t>URGENCIAS - COMFENALCO VALLE</t>
  </si>
  <si>
    <t>VILLAVICENCIO</t>
  </si>
  <si>
    <t>URGENCIAS</t>
  </si>
  <si>
    <t>URGENCIAS - COMFENALCO VALLE NO POS</t>
  </si>
  <si>
    <t>ESTADO DE CARTERA  A 31 DE MARZO DEL 223</t>
  </si>
  <si>
    <t>HDVE0000725684</t>
  </si>
  <si>
    <t>HDVE0000726516</t>
  </si>
  <si>
    <t>HDVE0000749012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</si>
  <si>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</si>
  <si>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</si>
  <si>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</si>
  <si>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</si>
  <si>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</si>
  <si>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</si>
  <si>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</si>
  <si>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</si>
  <si>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</si>
  <si>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</si>
  <si>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</si>
  <si>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</si>
  <si>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</si>
  <si>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</si>
  <si>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</si>
  <si>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</si>
  <si>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</si>
  <si>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</si>
  <si>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</si>
  <si>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</si>
  <si>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</si>
  <si>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</si>
  <si>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</si>
  <si>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</si>
  <si>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</si>
  <si>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</si>
  <si>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</si>
  <si>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</si>
  <si>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</si>
  <si>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</si>
  <si>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</si>
  <si>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</si>
  <si>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</si>
  <si>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</si>
  <si>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</si>
  <si>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</si>
  <si>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</si>
  <si>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</si>
  <si>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C)Glosas total pendiente por respuesta de IPS</t>
  </si>
  <si>
    <t>NO PBS: SE SOSTIENE DEVOLUCION AL VALIDAR EN LA FACTURA Y DEALLE NO VIENE EL CODIGO DEL ALIMENTO DEBE DE VENIR EL CODIGO MIPRES 140109 IGUAL QUE EL REPORTADO EN LA WEB SERVICES FAVOR VALIDAR Y ANEXAR LO REQUERIDO PARA DAR TRAMITE.JENNIFER R</t>
  </si>
  <si>
    <t>C)Glosas total pendiente por respuesta de IPS/conciliar diferencia valor de factura</t>
  </si>
  <si>
    <t>OBJECION REALIZADA DRA MAIBER ACEVEDO CONCILIAR Paraclínicos no interpretados en la HC: Rx de Tórax facturan 5 SOPORTAN2 MARZO 8-10.EKG-Gram- Antibiograma- Cultivo- Hemoglobiba gllicosilada.  Creatinina facturan 4 SOPORTAN  3 (0,86- 0,59- 1,28)Tegaderm no facturable, insumo incluido en la estancia Adecuación paliativo. No facturable,MILENA</t>
  </si>
  <si>
    <t>FACTURA</t>
  </si>
  <si>
    <t>HDVE_566494</t>
  </si>
  <si>
    <t>HDVE_592830</t>
  </si>
  <si>
    <t>HDVE_618352</t>
  </si>
  <si>
    <t>HDVE_534664</t>
  </si>
  <si>
    <t>HDVE_725684</t>
  </si>
  <si>
    <t>HDVE_726516</t>
  </si>
  <si>
    <t>HDVE_749012</t>
  </si>
  <si>
    <t>HDVE_64164</t>
  </si>
  <si>
    <t>HDVE_64163</t>
  </si>
  <si>
    <t>LLAVE</t>
  </si>
  <si>
    <t>892000501_HDVE_566494</t>
  </si>
  <si>
    <t>892000501_HDVE_592830</t>
  </si>
  <si>
    <t>892000501_HDVE_618352</t>
  </si>
  <si>
    <t>892000501_HDVE_534664</t>
  </si>
  <si>
    <t>892000501_HDVE_725684</t>
  </si>
  <si>
    <t>892000501_HDVE_726516</t>
  </si>
  <si>
    <t>892000501_HDVE_749012</t>
  </si>
  <si>
    <t>892000501_HDVE_64164</t>
  </si>
  <si>
    <t>892000501_HDVE_64163</t>
  </si>
  <si>
    <t>VALOR_GLOSA_DEVOLUCION</t>
  </si>
  <si>
    <t>VALOR_CANCELADO_SAP</t>
  </si>
  <si>
    <t>OBSERVACION_GLOSA_DEVOLUCION</t>
  </si>
  <si>
    <t>VAGLO</t>
  </si>
  <si>
    <t>GLOSA</t>
  </si>
  <si>
    <t>DEVOLUCION</t>
  </si>
  <si>
    <t>ESTADO EPS 09  DE JUNIO DE 2023</t>
  </si>
  <si>
    <t>FACTURA NO RADICADA</t>
  </si>
  <si>
    <t>FACTURA DEVUELTA</t>
  </si>
  <si>
    <t>FACTURA CANCELADA</t>
  </si>
  <si>
    <t>12.05.2023</t>
  </si>
  <si>
    <t>24.04.2023</t>
  </si>
  <si>
    <t xml:space="preserve"> TIPIFICACION</t>
  </si>
  <si>
    <t xml:space="preserve"> CANT FACT</t>
  </si>
  <si>
    <t xml:space="preserve">SALDO_FACT_IPS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</si>
  <si>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</si>
  <si>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</si>
  <si>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</si>
  <si>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</si>
  <si>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</si>
  <si>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</si>
  <si>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</si>
  <si>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</si>
  <si>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</si>
  <si>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</si>
  <si>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</si>
  <si>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</si>
  <si>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</si>
  <si>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</si>
  <si>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</si>
  <si>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</si>
  <si>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</si>
  <si>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</si>
  <si>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</si>
  <si>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</si>
  <si>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</si>
  <si>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</si>
  <si>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</si>
  <si>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</si>
  <si>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</si>
  <si>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</si>
  <si>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</si>
  <si>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</si>
  <si>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</si>
  <si>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EPS COMFENALCO VALLE</t>
  </si>
  <si>
    <t>SANTIAGO DE CALI , JUNIO 09  DE 2023</t>
  </si>
  <si>
    <t>Señores : HOSPITAL DPTAL DE VILLAVICENCIO</t>
  </si>
  <si>
    <t>NIT: 892000501</t>
  </si>
  <si>
    <t>A continuacion me permito remitir nuestra respuesta al estado de cartera presentado en la fecha: 01/06/2023</t>
  </si>
  <si>
    <t>Con Corte al dia :30/05/2023</t>
  </si>
  <si>
    <t>Cartera - Hospital Dptal Villavicencio</t>
  </si>
  <si>
    <t>Corte al dia: 30/05/2023</t>
  </si>
  <si>
    <t>IPS HOSPITAL DPTAL DE VILLAVICENCIO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</si>
</sst>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d/mm/yyyy;@"/>
    <numFmt numFmtId="168" formatCode="[$-240A]d&quot; de &quot;mmmm&quot; de &quot;yyyy;@"/>
    <numFmt numFmtId="169" formatCode="_-* #,##0_-;\-* #,##0_-;_-* &quot;-&quot;??_-;_-@_-"/>
    <numFmt numFmtId="171" formatCode="&quot;$&quot;\ #,##0"/>
    <numFmt numFmtId="172" formatCode="&quot;$&quot;\ #,##0;[Red]&quot;$&quot;\ #,##0"/>
    <numFmt numFmtId="173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137">
    <xf numFmtId="0" fontId="0" fillId="0" borderId="0" xfId="0"/>
    <xf numFmtId="0" fontId="0" fillId="0" borderId="1" xfId="0" applyNumberFormat="1" applyBorder="1"/>
    <xf numFmtId="0" fontId="8" fillId="0" borderId="1" xfId="0" pivotButton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 applyFont="1"/>
    <xf numFmtId="166" fontId="3" fillId="0" borderId="0" xfId="1" applyNumberFormat="1" applyFont="1" applyFill="1" applyAlignment="1">
      <alignment horizontal="right"/>
    </xf>
    <xf numFmtId="0" fontId="2" fillId="0" borderId="1" xfId="3" applyNumberFormat="1" applyFont="1" applyFill="1" applyBorder="1" applyAlignment="1">
      <alignment horizontal="center" vertical="center" wrapText="1"/>
    </xf>
    <xf numFmtId="167" fontId="2" fillId="0" borderId="1" xfId="3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" fontId="2" fillId="0" borderId="1" xfId="3" applyNumberFormat="1" applyFont="1" applyFill="1" applyBorder="1" applyAlignment="1">
      <alignment horizontal="center" vertical="center" wrapText="1"/>
    </xf>
    <xf numFmtId="14" fontId="2" fillId="0" borderId="1" xfId="3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66" fontId="0" fillId="0" borderId="1" xfId="0" applyNumberFormat="1" applyFont="1" applyBorder="1"/>
    <xf numFmtId="0" fontId="0" fillId="0" borderId="0" xfId="0" applyNumberFormat="1" applyFont="1" applyBorder="1"/>
    <xf numFmtId="14" fontId="0" fillId="0" borderId="0" xfId="0" applyNumberFormat="1" applyFont="1" applyBorder="1"/>
    <xf numFmtId="0" fontId="0" fillId="0" borderId="0" xfId="0" applyFont="1" applyBorder="1"/>
    <xf numFmtId="166" fontId="6" fillId="0" borderId="0" xfId="1" applyNumberFormat="1" applyFont="1" applyBorder="1"/>
    <xf numFmtId="166" fontId="0" fillId="0" borderId="0" xfId="0" applyNumberFormat="1" applyFont="1" applyBorder="1"/>
    <xf numFmtId="0" fontId="7" fillId="0" borderId="0" xfId="0" applyFont="1"/>
    <xf numFmtId="166" fontId="6" fillId="0" borderId="0" xfId="1" applyNumberFormat="1" applyFont="1"/>
    <xf numFmtId="0" fontId="0" fillId="0" borderId="1" xfId="0" applyFont="1" applyFill="1" applyBorder="1"/>
    <xf numFmtId="166" fontId="6" fillId="0" borderId="1" xfId="1" applyNumberFormat="1" applyFont="1" applyBorder="1"/>
    <xf numFmtId="0" fontId="3" fillId="0" borderId="2" xfId="3" applyNumberFormat="1" applyFont="1" applyFill="1" applyBorder="1" applyAlignment="1"/>
    <xf numFmtId="14" fontId="0" fillId="0" borderId="1" xfId="0" applyNumberFormat="1" applyFont="1" applyBorder="1"/>
    <xf numFmtId="4" fontId="0" fillId="0" borderId="1" xfId="0" applyNumberFormat="1" applyFont="1" applyBorder="1"/>
    <xf numFmtId="0" fontId="0" fillId="0" borderId="0" xfId="0" applyNumberFormat="1" applyBorder="1"/>
    <xf numFmtId="14" fontId="0" fillId="0" borderId="0" xfId="0" applyNumberFormat="1" applyBorder="1"/>
    <xf numFmtId="0" fontId="0" fillId="0" borderId="0" xfId="0" applyFont="1" applyFill="1" applyBorder="1"/>
    <xf numFmtId="4" fontId="0" fillId="0" borderId="0" xfId="0" applyNumberFormat="1" applyFont="1" applyBorder="1"/>
    <xf numFmtId="0" fontId="0" fillId="0" borderId="3" xfId="0" applyBorder="1"/>
    <xf numFmtId="0" fontId="0" fillId="0" borderId="4" xfId="0" pivotButton="1" applyBorder="1"/>
    <xf numFmtId="0" fontId="0" fillId="0" borderId="4" xfId="0" applyBorder="1"/>
    <xf numFmtId="0" fontId="0" fillId="0" borderId="5" xfId="0" applyBorder="1"/>
    <xf numFmtId="0" fontId="2" fillId="0" borderId="0" xfId="3" applyNumberFormat="1" applyFont="1" applyAlignment="1">
      <alignment horizontal="center"/>
    </xf>
    <xf numFmtId="3" fontId="2" fillId="0" borderId="0" xfId="3" applyNumberFormat="1" applyFont="1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3" fontId="0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0" fillId="0" borderId="1" xfId="0" applyNumberFormat="1" applyBorder="1"/>
    <xf numFmtId="166" fontId="3" fillId="3" borderId="0" xfId="1" applyNumberFormat="1" applyFont="1" applyFill="1" applyAlignment="1">
      <alignment horizontal="right"/>
    </xf>
    <xf numFmtId="0" fontId="2" fillId="3" borderId="6" xfId="3" applyFont="1" applyFill="1" applyBorder="1" applyAlignment="1">
      <alignment vertical="center" wrapText="1"/>
    </xf>
    <xf numFmtId="14" fontId="3" fillId="3" borderId="0" xfId="3" applyNumberFormat="1" applyFont="1" applyFill="1" applyAlignment="1">
      <alignment horizontal="right"/>
    </xf>
    <xf numFmtId="10" fontId="3" fillId="3" borderId="0" xfId="3" applyNumberFormat="1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4" fontId="0" fillId="0" borderId="1" xfId="0" applyNumberFormat="1" applyBorder="1"/>
    <xf numFmtId="169" fontId="6" fillId="0" borderId="1" xfId="1" applyNumberFormat="1" applyFont="1" applyBorder="1"/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169" fontId="7" fillId="0" borderId="0" xfId="0" applyNumberFormat="1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4" fontId="0" fillId="0" borderId="1" xfId="2" applyFont="1" applyBorder="1"/>
    <xf numFmtId="164" fontId="0" fillId="0" borderId="0" xfId="2" applyFont="1"/>
    <xf numFmtId="1" fontId="0" fillId="0" borderId="1" xfId="0" applyNumberFormat="1" applyBorder="1"/>
    <xf numFmtId="0" fontId="2" fillId="0" borderId="0" xfId="3" applyNumberFormat="1" applyFont="1" applyAlignment="1">
      <alignment horizontal="center"/>
    </xf>
    <xf numFmtId="0" fontId="2" fillId="0" borderId="0" xfId="3" applyFont="1" applyAlignment="1">
      <alignment horizontal="center"/>
    </xf>
    <xf numFmtId="0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/>
    </xf>
    <xf numFmtId="3" fontId="2" fillId="0" borderId="0" xfId="3" applyNumberFormat="1" applyFont="1" applyAlignment="1">
      <alignment horizontal="center"/>
    </xf>
    <xf numFmtId="0" fontId="2" fillId="2" borderId="1" xfId="3" applyFont="1" applyFill="1" applyBorder="1" applyAlignment="1">
      <alignment horizontal="center" vertical="center" wrapText="1"/>
    </xf>
    <xf numFmtId="3" fontId="2" fillId="3" borderId="0" xfId="1" applyNumberFormat="1" applyFont="1" applyFill="1" applyBorder="1" applyAlignment="1">
      <alignment horizontal="center" vertical="center" wrapText="1"/>
    </xf>
    <xf numFmtId="168" fontId="3" fillId="0" borderId="2" xfId="3" applyNumberFormat="1" applyFont="1" applyFill="1" applyBorder="1" applyAlignment="1">
      <alignment horizontal="center"/>
    </xf>
    <xf numFmtId="0" fontId="0" fillId="0" borderId="1" xfId="0" pivotButton="1" applyBorder="1"/>
    <xf numFmtId="164" fontId="0" fillId="0" borderId="1" xfId="0" applyNumberFormat="1" applyBorder="1"/>
    <xf numFmtId="0" fontId="10" fillId="0" borderId="0" xfId="4" applyFont="1"/>
    <xf numFmtId="0" fontId="10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8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/>
    </xf>
    <xf numFmtId="0" fontId="10" fillId="0" borderId="12" xfId="4" applyFont="1" applyBorder="1" applyAlignment="1">
      <alignment horizontal="centerContinuous"/>
    </xf>
    <xf numFmtId="0" fontId="11" fillId="0" borderId="13" xfId="4" applyFont="1" applyBorder="1" applyAlignment="1">
      <alignment horizontal="centerContinuous" vertical="center"/>
    </xf>
    <xf numFmtId="0" fontId="11" fillId="0" borderId="14" xfId="4" applyFont="1" applyBorder="1" applyAlignment="1">
      <alignment horizontal="centerContinuous" vertical="center"/>
    </xf>
    <xf numFmtId="0" fontId="11" fillId="0" borderId="15" xfId="4" applyFont="1" applyBorder="1" applyAlignment="1">
      <alignment horizontal="centerContinuous" vertical="center"/>
    </xf>
    <xf numFmtId="0" fontId="11" fillId="0" borderId="16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1" fillId="0" borderId="17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/>
    </xf>
    <xf numFmtId="0" fontId="10" fillId="0" borderId="15" xfId="4" applyFont="1" applyBorder="1" applyAlignment="1">
      <alignment horizontal="centerContinuous"/>
    </xf>
    <xf numFmtId="0" fontId="10" fillId="0" borderId="11" xfId="4" applyFont="1" applyBorder="1"/>
    <xf numFmtId="0" fontId="10" fillId="0" borderId="12" xfId="4" applyFont="1" applyBorder="1"/>
    <xf numFmtId="0" fontId="11" fillId="0" borderId="0" xfId="4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" fontId="11" fillId="0" borderId="0" xfId="4" applyNumberFormat="1" applyFont="1" applyAlignment="1">
      <alignment horizontal="center"/>
    </xf>
    <xf numFmtId="171" fontId="11" fillId="0" borderId="0" xfId="4" applyNumberFormat="1" applyFont="1" applyAlignment="1">
      <alignment horizontal="right"/>
    </xf>
    <xf numFmtId="1" fontId="10" fillId="0" borderId="0" xfId="4" applyNumberFormat="1" applyFont="1" applyAlignment="1">
      <alignment horizontal="center"/>
    </xf>
    <xf numFmtId="172" fontId="10" fillId="0" borderId="0" xfId="4" applyNumberFormat="1" applyFont="1" applyAlignment="1">
      <alignment horizontal="right"/>
    </xf>
    <xf numFmtId="171" fontId="10" fillId="0" borderId="0" xfId="4" applyNumberFormat="1" applyFont="1" applyAlignment="1">
      <alignment horizontal="right"/>
    </xf>
    <xf numFmtId="1" fontId="10" fillId="0" borderId="14" xfId="4" applyNumberFormat="1" applyFont="1" applyBorder="1" applyAlignment="1">
      <alignment horizontal="center"/>
    </xf>
    <xf numFmtId="172" fontId="10" fillId="0" borderId="14" xfId="4" applyNumberFormat="1" applyFont="1" applyBorder="1" applyAlignment="1">
      <alignment horizontal="right"/>
    </xf>
    <xf numFmtId="172" fontId="11" fillId="0" borderId="0" xfId="4" applyNumberFormat="1" applyFont="1" applyAlignment="1">
      <alignment horizontal="right"/>
    </xf>
    <xf numFmtId="0" fontId="10" fillId="0" borderId="0" xfId="4" applyFont="1" applyAlignment="1">
      <alignment horizontal="center"/>
    </xf>
    <xf numFmtId="1" fontId="11" fillId="0" borderId="18" xfId="4" applyNumberFormat="1" applyFont="1" applyBorder="1" applyAlignment="1">
      <alignment horizontal="center"/>
    </xf>
    <xf numFmtId="172" fontId="11" fillId="0" borderId="18" xfId="4" applyNumberFormat="1" applyFont="1" applyBorder="1" applyAlignment="1">
      <alignment horizontal="right"/>
    </xf>
    <xf numFmtId="172" fontId="10" fillId="0" borderId="0" xfId="4" applyNumberFormat="1" applyFont="1"/>
    <xf numFmtId="172" fontId="11" fillId="0" borderId="14" xfId="4" applyNumberFormat="1" applyFont="1" applyBorder="1"/>
    <xf numFmtId="172" fontId="10" fillId="0" borderId="14" xfId="4" applyNumberFormat="1" applyFont="1" applyBorder="1"/>
    <xf numFmtId="172" fontId="11" fillId="0" borderId="0" xfId="4" applyNumberFormat="1" applyFont="1"/>
    <xf numFmtId="0" fontId="10" fillId="0" borderId="13" xfId="4" applyFont="1" applyBorder="1"/>
    <xf numFmtId="0" fontId="10" fillId="0" borderId="14" xfId="4" applyFont="1" applyBorder="1"/>
    <xf numFmtId="0" fontId="10" fillId="0" borderId="15" xfId="4" applyFont="1" applyBorder="1"/>
    <xf numFmtId="0" fontId="10" fillId="0" borderId="7" xfId="4" applyFont="1" applyBorder="1" applyAlignment="1">
      <alignment horizontal="center"/>
    </xf>
    <xf numFmtId="0" fontId="10" fillId="0" borderId="8" xfId="4" applyFont="1" applyBorder="1" applyAlignment="1">
      <alignment horizontal="center"/>
    </xf>
    <xf numFmtId="0" fontId="11" fillId="0" borderId="7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/>
    </xf>
    <xf numFmtId="0" fontId="11" fillId="0" borderId="10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/>
    </xf>
    <xf numFmtId="0" fontId="10" fillId="0" borderId="15" xfId="4" applyFont="1" applyBorder="1" applyAlignment="1">
      <alignment horizontal="center"/>
    </xf>
    <xf numFmtId="0" fontId="11" fillId="0" borderId="19" xfId="4" applyFont="1" applyBorder="1" applyAlignment="1">
      <alignment horizontal="center" vertical="center" wrapText="1"/>
    </xf>
    <xf numFmtId="0" fontId="11" fillId="0" borderId="20" xfId="4" applyFont="1" applyBorder="1" applyAlignment="1">
      <alignment horizontal="center" vertical="center" wrapText="1"/>
    </xf>
    <xf numFmtId="0" fontId="11" fillId="0" borderId="21" xfId="4" applyFont="1" applyBorder="1" applyAlignment="1">
      <alignment horizontal="center" vertical="center" wrapText="1"/>
    </xf>
    <xf numFmtId="0" fontId="11" fillId="0" borderId="22" xfId="4" applyFont="1" applyBorder="1" applyAlignment="1">
      <alignment horizontal="center" vertical="center"/>
    </xf>
    <xf numFmtId="168" fontId="10" fillId="0" borderId="0" xfId="4" applyNumberFormat="1" applyFont="1"/>
    <xf numFmtId="0" fontId="10" fillId="4" borderId="0" xfId="4" applyFont="1" applyFill="1"/>
    <xf numFmtId="169" fontId="11" fillId="0" borderId="0" xfId="5" applyNumberFormat="1" applyFont="1"/>
    <xf numFmtId="173" fontId="11" fillId="0" borderId="0" xfId="5" applyNumberFormat="1" applyFont="1" applyAlignment="1">
      <alignment horizontal="right"/>
    </xf>
    <xf numFmtId="169" fontId="10" fillId="0" borderId="0" xfId="5" applyNumberFormat="1" applyFont="1" applyAlignment="1">
      <alignment horizontal="center"/>
    </xf>
    <xf numFmtId="173" fontId="10" fillId="0" borderId="0" xfId="5" applyNumberFormat="1" applyFont="1" applyAlignment="1">
      <alignment horizontal="right"/>
    </xf>
    <xf numFmtId="169" fontId="10" fillId="0" borderId="2" xfId="5" applyNumberFormat="1" applyFont="1" applyBorder="1" applyAlignment="1">
      <alignment horizontal="center"/>
    </xf>
    <xf numFmtId="173" fontId="10" fillId="0" borderId="2" xfId="5" applyNumberFormat="1" applyFont="1" applyBorder="1" applyAlignment="1">
      <alignment horizontal="right"/>
    </xf>
    <xf numFmtId="169" fontId="10" fillId="0" borderId="18" xfId="5" applyNumberFormat="1" applyFont="1" applyBorder="1" applyAlignment="1">
      <alignment horizontal="center"/>
    </xf>
    <xf numFmtId="173" fontId="10" fillId="0" borderId="18" xfId="5" applyNumberFormat="1" applyFont="1" applyBorder="1" applyAlignment="1">
      <alignment horizontal="right"/>
    </xf>
  </cellXfs>
  <cellStyles count="6">
    <cellStyle name="Millares" xfId="1" builtinId="3"/>
    <cellStyle name="Millares [0]" xfId="2" builtinId="6"/>
    <cellStyle name="Millares 2" xfId="5"/>
    <cellStyle name="Normal" xfId="0" builtinId="0"/>
    <cellStyle name="Normal 2" xfId="3"/>
    <cellStyle name="Normal 2 2" xfId="4"/>
  </cellStyles>
  <dxfs count="49">
    <dxf>
      <numFmt numFmtId="164" formatCode="_(* #,##0_);_(* \(#,##0\);_(* &quot;-&quot;_);_(@_)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* #,##0_);_(* \(#,##0\);_(* &quot;-&quot;_);_(@_)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* #,##0_);_(* \(#,##0\);_(* &quot;-&quot;_);_(@_)"/>
    </dxf>
    <dxf>
      <numFmt numFmtId="164" formatCode="_(* #,##0_);_(* \(#,##0\);_(* &quot;-&quot;_);_(@_)"/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ont>
        <sz val="10"/>
      </font>
      <alignment horizontal="center" vertical="center"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alignment wrapText="1"/>
    </dxf>
    <dxf>
      <numFmt numFmtId="166" formatCode="_(* #,##0_);_(* \(#,##0\);_(* &quot;-&quot;??_);_(@_)"/>
    </dxf>
    <dxf>
      <numFmt numFmtId="170" formatCode="_(* #,##0.0_);_(* \(#,##0.0\);_(* &quot;-&quot;??_);_(@_)"/>
    </dxf>
    <dxf>
      <numFmt numFmtId="16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</xdr:colOff>
      <xdr:row>0</xdr:row>
      <xdr:rowOff>142875</xdr:rowOff>
    </xdr:from>
    <xdr:to>
      <xdr:col>6</xdr:col>
      <xdr:colOff>314325</xdr:colOff>
      <xdr:row>7</xdr:row>
      <xdr:rowOff>161925</xdr:rowOff>
    </xdr:to>
    <xdr:pic>
      <xdr:nvPicPr>
        <xdr:cNvPr id="1133" name="3 Imagen" descr="C:\Users\leidy.ruiz\Pictures\LOGOS HOSPITAL\image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42875"/>
          <a:ext cx="3733800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DV283" refreshedDate="45050.390241435183" createdVersion="1" refreshedVersion="4" recordCount="9" upgradeOnRefresh="1">
  <cacheSource type="worksheet">
    <worksheetSource ref="B11:Q20" sheet="ESTADO DE CARTERA"/>
  </cacheSource>
  <cacheFields count="17">
    <cacheField name="Factura Numero Sin Prefijo" numFmtId="0">
      <sharedItems containsSemiMixedTypes="0" containsString="0" containsNumber="1" containsInteger="1" minValue="64163" maxValue="749012"/>
    </cacheField>
    <cacheField name="Factura Fecha" numFmtId="0">
      <sharedItems containsSemiMixedTypes="0" containsNonDate="0" containsDate="1" containsString="0" minDate="2021-03-15T00:00:00" maxDate="2023-02-28T16:07:03"/>
    </cacheField>
    <cacheField name="Periodo" numFmtId="0">
      <sharedItems containsSemiMixedTypes="0" containsString="0" containsNumber="1" containsInteger="1" minValue="2021" maxValue="2023" count="3">
        <n v="2021"/>
        <n v="2022"/>
        <n v="2023"/>
      </sharedItems>
    </cacheField>
    <cacheField name="Factura Valor" numFmtId="0">
      <sharedItems containsSemiMixedTypes="0" containsString="0" containsNumber="1" containsInteger="1" minValue="73601" maxValue="18318142"/>
    </cacheField>
    <cacheField name="Radicacion Numero" numFmtId="0">
      <sharedItems containsSemiMixedTypes="0" containsString="0" containsNumber="1" containsInteger="1" minValue="71890" maxValue="90815"/>
    </cacheField>
    <cacheField name="Radicacion Entidad Fecha" numFmtId="0">
      <sharedItems containsSemiMixedTypes="0" containsNonDate="0" containsDate="1" containsString="0" minDate="2021-04-05T00:00:00" maxDate="2023-03-14T00:00:00"/>
    </cacheField>
    <cacheField name="Pagos" numFmtId="0">
      <sharedItems containsSemiMixedTypes="0" containsString="0" containsNumber="1" containsInteger="1" minValue="0" maxValue="17660894"/>
    </cacheField>
    <cacheField name="Aceptación Glosa" numFmtId="0">
      <sharedItems containsSemiMixedTypes="0" containsString="0" containsNumber="1" containsInteger="1" minValue="0" maxValue="202672"/>
    </cacheField>
    <cacheField name="Factura Saldo" numFmtId="0">
      <sharedItems containsSemiMixedTypes="0" containsString="0" containsNumber="1" containsInteger="1" minValue="0" maxValue="1280041"/>
    </cacheField>
    <cacheField name="Objecion Fecha" numFmtId="0">
      <sharedItems containsNonDate="0" containsDate="1" containsString="0" containsBlank="1" minDate="2021-04-20T00:00:00" maxDate="2022-03-17T14:03:37"/>
    </cacheField>
    <cacheField name="Glosa Inicial" numFmtId="0">
      <sharedItems containsString="0" containsBlank="1" containsNumber="1" containsInteger="1" minValue="657248" maxValue="842472"/>
    </cacheField>
    <cacheField name="Total a Conciliar" numFmtId="0">
      <sharedItems containsSemiMixedTypes="0" containsString="0" containsNumber="1" containsInteger="1" minValue="0" maxValue="842472"/>
    </cacheField>
    <cacheField name="Tramite Fecha" numFmtId="0">
      <sharedItems containsNonDate="0" containsDate="1" containsString="0" containsBlank="1" minDate="2021-05-05T00:00:00" maxDate="2022-03-18T15:23:29"/>
    </cacheField>
    <cacheField name="Total Tramitado" numFmtId="0">
      <sharedItems containsString="0" containsBlank="1" containsNumber="1" containsInteger="1" minValue="0" maxValue="0"/>
    </cacheField>
    <cacheField name="Dias Mora" numFmtId="0">
      <sharedItems containsSemiMixedTypes="0" containsString="0" containsNumber="1" containsInteger="1" minValue="31" maxValue="729"/>
    </cacheField>
    <cacheField name="Valor Interes" numFmtId="0">
      <sharedItems containsSemiMixedTypes="0" containsString="0" containsNumber="1" containsInteger="1" minValue="0" maxValue="362747"/>
    </cacheField>
    <cacheField name="Saldo Factura + Interes" numFmtId="0" formula="'Factura Saldo'+'Valor Interes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6.466560995374" createdVersion="5" refreshedVersion="5" minRefreshableVersion="3" recordCount="9">
  <cacheSource type="worksheet">
    <worksheetSource ref="A2:AN11" sheet="ESTADO DE CADA FACTURA"/>
  </cacheSource>
  <cacheFields count="40">
    <cacheField name="NIT_IPS" numFmtId="0">
      <sharedItems containsSemiMixedTypes="0" containsString="0" containsNumber="1" containsInteger="1" minValue="892000501" maxValue="89200050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4163" maxValue="749012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64163" maxValue="749012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3-15T00:00:00" maxDate="2023-03-01T00:00:00"/>
    </cacheField>
    <cacheField name="VALOR_FACT_IPS" numFmtId="164">
      <sharedItems containsSemiMixedTypes="0" containsString="0" containsNumber="1" containsInteger="1" minValue="73601" maxValue="18318142"/>
    </cacheField>
    <cacheField name="SALDO_FACT_IPS" numFmtId="164">
      <sharedItems containsSemiMixedTypes="0" containsString="0" containsNumber="1" containsInteger="1" minValue="73601" maxValue="1280041"/>
    </cacheField>
    <cacheField name="OBSERVACION_SASS" numFmtId="0">
      <sharedItems/>
    </cacheField>
    <cacheField name="VALIDACION_ALFA_FACT" numFmtId="0">
      <sharedItems/>
    </cacheField>
    <cacheField name="ESTADO EPS 09  DE JUNIO DE 2023" numFmtId="0">
      <sharedItems count="3">
        <s v="FACTURA NO RADICADA"/>
        <s v="FACTURA CANCELADA"/>
        <s v="FACTURA DEVUELTA"/>
      </sharedItems>
    </cacheField>
    <cacheField name="VALOR_RADICADO_FACT" numFmtId="164">
      <sharedItems containsSemiMixedTypes="0" containsString="0" containsNumber="1" containsInteger="1" minValue="0" maxValue="18318142"/>
    </cacheField>
    <cacheField name="VALOR_GLOSA_ACEPTDA" numFmtId="164">
      <sharedItems containsSemiMixedTypes="0" containsString="0" containsNumber="1" containsInteger="1" minValue="0" maxValue="0"/>
    </cacheField>
    <cacheField name="VAGLO" numFmtId="164">
      <sharedItems containsBlank="1"/>
    </cacheField>
    <cacheField name="VALOR_GLOSA_DEVOLUCION" numFmtId="164">
      <sharedItems containsSemiMixedTypes="0" containsString="0" containsNumber="1" containsInteger="1" minValue="0" maxValue="842472"/>
    </cacheField>
    <cacheField name="OBSERVACION_GLOSA_DEVOLUCION" numFmtId="0">
      <sharedItems containsBlank="1" longText="1"/>
    </cacheField>
    <cacheField name="VALOR_CRUZADO_SASS" numFmtId="164">
      <sharedItems containsSemiMixedTypes="0" containsString="0" containsNumber="1" containsInteger="1" minValue="0" maxValue="17660894"/>
    </cacheField>
    <cacheField name="SALDO_SASS" numFmtId="164">
      <sharedItems containsSemiMixedTypes="0" containsString="0" containsNumber="1" containsInteger="1" minValue="0" maxValue="842472"/>
    </cacheField>
    <cacheField name="VALOR_CANCELADO_SAP" numFmtId="0">
      <sharedItems containsString="0" containsBlank="1" containsNumber="1" containsInteger="1" minValue="120313" maxValue="1280041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378493" maxValue="4800059772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1">
      <sharedItems containsString="0" containsBlank="1" containsNumber="1" containsInteger="1" minValue="210658516548362" maxValue="23025852400907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4-05T00:00:00" maxDate="2023-03-1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30330" maxValue="21001231"/>
    </cacheField>
    <cacheField name="F_RAD_SASS" numFmtId="0">
      <sharedItems containsString="0" containsBlank="1" containsNumber="1" containsInteger="1" minValue="20210405" maxValue="20230322"/>
    </cacheField>
    <cacheField name="VALOR_REPORTADO_CRICULAR 030" numFmtId="164">
      <sharedItems containsSemiMixedTypes="0" containsString="0" containsNumber="1" containsInteger="1" minValue="0" maxValue="18318142"/>
    </cacheField>
    <cacheField name="VALOR_GLOSA_ACEPTADA_REPORTADO_CIRCULAR 030" numFmtId="164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64163"/>
    <d v="2021-03-15T00:00:00"/>
    <x v="0"/>
    <n v="18318142"/>
    <n v="71890"/>
    <d v="2021-04-05T00:00:00"/>
    <n v="17660894"/>
    <n v="202672"/>
    <n v="454576"/>
    <d v="2021-04-20T00:00:00"/>
    <n v="657248"/>
    <n v="657248"/>
    <d v="2021-05-05T00:00:00"/>
    <n v="0"/>
    <n v="729"/>
    <n v="203710"/>
  </r>
  <r>
    <n v="64164"/>
    <d v="2021-03-15T00:00:00"/>
    <x v="0"/>
    <n v="842472"/>
    <n v="73164"/>
    <d v="2021-06-17T00:00:00"/>
    <n v="0"/>
    <n v="0"/>
    <n v="842472"/>
    <d v="2022-03-17T14:03:37"/>
    <n v="842472"/>
    <n v="842472"/>
    <d v="2022-03-18T15:23:29"/>
    <n v="0"/>
    <n v="657"/>
    <n v="340251"/>
  </r>
  <r>
    <n v="534664"/>
    <d v="2021-11-25T00:00:00"/>
    <x v="0"/>
    <n v="1280041"/>
    <n v="79476"/>
    <d v="2022-01-03T00:00:00"/>
    <n v="0"/>
    <n v="0"/>
    <n v="1280041"/>
    <m/>
    <m/>
    <n v="0"/>
    <m/>
    <m/>
    <n v="461"/>
    <n v="362747"/>
  </r>
  <r>
    <n v="566494"/>
    <d v="2022-02-08T00:00:00"/>
    <x v="1"/>
    <n v="343471"/>
    <n v="81506"/>
    <d v="2022-03-01T00:00:00"/>
    <n v="0"/>
    <n v="0"/>
    <n v="343471"/>
    <m/>
    <m/>
    <n v="0"/>
    <m/>
    <m/>
    <n v="403"/>
    <n v="85089"/>
  </r>
  <r>
    <n v="592830"/>
    <d v="2022-03-31T00:00:00"/>
    <x v="1"/>
    <n v="73601"/>
    <n v="82821"/>
    <d v="2022-05-09T00:00:00"/>
    <n v="0"/>
    <n v="0"/>
    <n v="73601"/>
    <m/>
    <m/>
    <n v="0"/>
    <m/>
    <m/>
    <n v="335"/>
    <n v="15157"/>
  </r>
  <r>
    <n v="618352"/>
    <d v="2022-05-23T00:00:00"/>
    <x v="1"/>
    <n v="150855"/>
    <n v="84554"/>
    <d v="2022-06-02T00:00:00"/>
    <n v="0"/>
    <n v="0"/>
    <n v="150855"/>
    <m/>
    <m/>
    <n v="0"/>
    <m/>
    <m/>
    <n v="312"/>
    <n v="28933"/>
  </r>
  <r>
    <n v="725684"/>
    <d v="2023-01-09T12:39:58"/>
    <x v="2"/>
    <n v="432499"/>
    <n v="90624"/>
    <d v="2023-03-13T00:00:00"/>
    <n v="432499"/>
    <n v="0"/>
    <n v="0"/>
    <m/>
    <m/>
    <n v="0"/>
    <m/>
    <m/>
    <n v="31"/>
    <n v="0"/>
  </r>
  <r>
    <n v="726516"/>
    <d v="2023-01-11T11:15:53"/>
    <x v="2"/>
    <n v="120313"/>
    <n v="90624"/>
    <d v="2023-03-13T00:00:00"/>
    <n v="120313"/>
    <n v="0"/>
    <n v="0"/>
    <m/>
    <m/>
    <n v="0"/>
    <m/>
    <m/>
    <n v="31"/>
    <n v="0"/>
  </r>
  <r>
    <n v="749012"/>
    <d v="2023-02-28T16:07:03"/>
    <x v="2"/>
    <n v="575551"/>
    <n v="90815"/>
    <d v="2023-03-13T00:00:00"/>
    <n v="575551"/>
    <n v="0"/>
    <n v="0"/>
    <m/>
    <m/>
    <n v="0"/>
    <m/>
    <m/>
    <n v="31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">
  <r>
    <n v="892000501"/>
    <s v="HOSPITAL DPTAL DE VILLAVICENCIO"/>
    <s v="HDVE"/>
    <n v="566494"/>
    <m/>
    <m/>
    <s v="HDVE_566494"/>
    <s v="892000501_HDVE_566494"/>
    <d v="2022-02-08T00:00:00"/>
    <n v="343471"/>
    <n v="343471"/>
    <s v="A)Factura no radicada en ERP"/>
    <s v="no_cruza"/>
    <x v="0"/>
    <n v="0"/>
    <n v="0"/>
    <m/>
    <n v="0"/>
    <m/>
    <n v="0"/>
    <n v="0"/>
    <m/>
    <m/>
    <m/>
    <m/>
    <m/>
    <m/>
    <m/>
    <d v="2022-03-01T00:00:00"/>
    <m/>
    <m/>
    <m/>
    <s v="SI"/>
    <m/>
    <m/>
    <m/>
    <n v="0"/>
    <n v="0"/>
    <m/>
    <d v="2023-05-31T00:00:00"/>
  </r>
  <r>
    <n v="892000501"/>
    <s v="HOSPITAL DPTAL DE VILLAVICENCIO"/>
    <s v="HDVE"/>
    <n v="592830"/>
    <m/>
    <m/>
    <s v="HDVE_592830"/>
    <s v="892000501_HDVE_592830"/>
    <d v="2022-03-31T00:00:00"/>
    <n v="73601"/>
    <n v="73601"/>
    <s v="A)Factura no radicada en ERP"/>
    <s v="no_cruza"/>
    <x v="0"/>
    <n v="0"/>
    <n v="0"/>
    <m/>
    <n v="0"/>
    <m/>
    <n v="0"/>
    <n v="0"/>
    <m/>
    <m/>
    <m/>
    <m/>
    <m/>
    <m/>
    <m/>
    <d v="2022-05-09T00:00:00"/>
    <m/>
    <m/>
    <m/>
    <s v="SI"/>
    <m/>
    <m/>
    <m/>
    <n v="0"/>
    <n v="0"/>
    <m/>
    <d v="2023-05-31T00:00:00"/>
  </r>
  <r>
    <n v="892000501"/>
    <s v="HOSPITAL DPTAL DE VILLAVICENCIO"/>
    <s v="HDVE"/>
    <n v="618352"/>
    <m/>
    <m/>
    <s v="HDVE_618352"/>
    <s v="892000501_HDVE_618352"/>
    <d v="2022-05-23T00:00:00"/>
    <n v="150855"/>
    <n v="150855"/>
    <s v="A)Factura no radicada en ERP"/>
    <s v="no_cruza"/>
    <x v="0"/>
    <n v="0"/>
    <n v="0"/>
    <m/>
    <n v="0"/>
    <m/>
    <n v="0"/>
    <n v="0"/>
    <m/>
    <m/>
    <m/>
    <m/>
    <m/>
    <m/>
    <m/>
    <d v="2022-06-02T00:00:00"/>
    <m/>
    <m/>
    <m/>
    <s v="SI"/>
    <m/>
    <m/>
    <m/>
    <n v="0"/>
    <n v="0"/>
    <m/>
    <d v="2023-05-31T00:00:00"/>
  </r>
  <r>
    <n v="892000501"/>
    <s v="HOSPITAL DPTAL DE VILLAVICENCIO"/>
    <s v="HDVE"/>
    <n v="534664"/>
    <s v="HDVE"/>
    <n v="534664"/>
    <s v="HDVE_534664"/>
    <s v="892000501_HDVE_534664"/>
    <d v="2021-11-25T00:00:00"/>
    <n v="1280041"/>
    <n v="1280041"/>
    <s v="B)Factura sin saldo ERP"/>
    <s v="OK"/>
    <x v="1"/>
    <n v="1280041"/>
    <n v="0"/>
    <m/>
    <n v="0"/>
    <m/>
    <n v="1280041"/>
    <n v="0"/>
    <n v="1280041"/>
    <m/>
    <n v="4800059772"/>
    <s v="12.05.2023"/>
    <m/>
    <n v="213158516045631"/>
    <m/>
    <d v="2022-01-03T00:00:00"/>
    <m/>
    <n v="2"/>
    <m/>
    <s v="SI"/>
    <n v="1"/>
    <n v="20230330"/>
    <n v="20230314"/>
    <n v="1280041"/>
    <n v="0"/>
    <m/>
    <d v="2023-05-31T00:00:00"/>
  </r>
  <r>
    <n v="892000501"/>
    <s v="HOSPITAL DPTAL DE VILLAVICENCIO"/>
    <s v="HDVE"/>
    <n v="725684"/>
    <s v="HDVE"/>
    <n v="725684"/>
    <s v="HDVE_725684"/>
    <s v="892000501_HDVE_725684"/>
    <d v="2023-01-09T00:00:00"/>
    <n v="432499"/>
    <n v="432499"/>
    <s v="B)Factura sin saldo ERP"/>
    <s v="OK"/>
    <x v="1"/>
    <n v="432499"/>
    <n v="0"/>
    <m/>
    <n v="0"/>
    <m/>
    <n v="432499"/>
    <n v="0"/>
    <n v="432499"/>
    <m/>
    <n v="2201378493"/>
    <s v="24.04.2023"/>
    <m/>
    <n v="223468524595946"/>
    <m/>
    <d v="2023-03-13T00:00:00"/>
    <m/>
    <n v="2"/>
    <m/>
    <s v="SI"/>
    <n v="1"/>
    <n v="20230330"/>
    <n v="20230322"/>
    <n v="432499"/>
    <n v="0"/>
    <m/>
    <d v="2023-05-31T00:00:00"/>
  </r>
  <r>
    <n v="892000501"/>
    <s v="HOSPITAL DPTAL DE VILLAVICENCIO"/>
    <s v="HDVE"/>
    <n v="726516"/>
    <s v="HDVE"/>
    <n v="726516"/>
    <s v="HDVE_726516"/>
    <s v="892000501_HDVE_726516"/>
    <d v="2023-01-11T00:00:00"/>
    <n v="120313"/>
    <n v="120313"/>
    <s v="B)Factura sin saldo ERP"/>
    <s v="OK"/>
    <x v="1"/>
    <n v="120313"/>
    <n v="0"/>
    <m/>
    <n v="0"/>
    <m/>
    <n v="120313"/>
    <n v="0"/>
    <n v="120313"/>
    <m/>
    <n v="2201378493"/>
    <s v="24.04.2023"/>
    <m/>
    <n v="223438523846922"/>
    <m/>
    <d v="2023-03-13T00:00:00"/>
    <m/>
    <n v="2"/>
    <m/>
    <s v="SI"/>
    <n v="1"/>
    <n v="20230330"/>
    <n v="20230322"/>
    <n v="120313"/>
    <n v="0"/>
    <m/>
    <d v="2023-05-31T00:00:00"/>
  </r>
  <r>
    <n v="892000501"/>
    <s v="HOSPITAL DPTAL DE VILLAVICENCIO"/>
    <s v="HDVE"/>
    <n v="749012"/>
    <s v="HDVE"/>
    <n v="749012"/>
    <s v="HDVE_749012"/>
    <s v="892000501_HDVE_749012"/>
    <d v="2023-02-28T00:00:00"/>
    <n v="575551"/>
    <n v="575551"/>
    <s v="B)Factura sin saldo ERP"/>
    <s v="OK"/>
    <x v="1"/>
    <n v="575551"/>
    <n v="0"/>
    <m/>
    <n v="0"/>
    <m/>
    <n v="575551"/>
    <n v="0"/>
    <n v="575551"/>
    <m/>
    <n v="2201378493"/>
    <s v="24.04.2023"/>
    <m/>
    <n v="230258524009071"/>
    <m/>
    <d v="2023-03-13T00:00:00"/>
    <m/>
    <n v="2"/>
    <m/>
    <s v="SI"/>
    <n v="1"/>
    <n v="20230330"/>
    <n v="20230322"/>
    <n v="575551"/>
    <n v="0"/>
    <m/>
    <d v="2023-05-31T00:00:00"/>
  </r>
  <r>
    <n v="892000501"/>
    <s v="HOSPITAL DPTAL DE VILLAVICENCIO"/>
    <s v="HDVE"/>
    <n v="64164"/>
    <s v="HDVE"/>
    <n v="64164"/>
    <s v="HDVE_64164"/>
    <s v="892000501_HDVE_64164"/>
    <d v="2021-03-15T00:00:00"/>
    <n v="842472"/>
    <n v="842472"/>
    <s v="C)Glosas total pendiente por respuesta de IPS"/>
    <s v="OK"/>
    <x v="2"/>
    <n v="842472"/>
    <n v="0"/>
    <s v="GLOSA"/>
    <n v="842472"/>
    <s v="NO PBS: SE SOSTIENE DEVOLUCION AL VALIDAR EN LA FACTURA Y DEALLE NO VIENE EL CODIGO DEL ALIMENTO DEBE DE VENIR EL CODIGO MIPRES 140109 IGUAL QUE EL REPORTADO EN LA WEB SERVICES FAVOR VALIDAR Y ANEXAR LO REQUERIDO PARA DAR TRAMITE.JENNIFER R"/>
    <n v="0"/>
    <n v="842472"/>
    <m/>
    <m/>
    <m/>
    <m/>
    <m/>
    <m/>
    <m/>
    <d v="2021-06-17T00:00:00"/>
    <m/>
    <n v="9"/>
    <m/>
    <s v="SI"/>
    <n v="3"/>
    <n v="21001231"/>
    <n v="20220818"/>
    <n v="842472"/>
    <n v="0"/>
    <m/>
    <d v="2023-05-31T00:00:00"/>
  </r>
  <r>
    <n v="892000501"/>
    <s v="HOSPITAL DPTAL DE VILLAVICENCIO"/>
    <s v="HDVE"/>
    <n v="64163"/>
    <s v="HDVE"/>
    <n v="64163"/>
    <s v="HDVE_64163"/>
    <s v="892000501_HDVE_64163"/>
    <d v="2021-03-15T00:00:00"/>
    <n v="18318142"/>
    <n v="454576"/>
    <s v="C)Glosas total pendiente por respuesta de IPS/conciliar diferencia valor de factura"/>
    <s v="OK"/>
    <x v="2"/>
    <n v="18318142"/>
    <n v="0"/>
    <s v="DEVOLUCION"/>
    <n v="657248"/>
    <s v="OBJECION REALIZADA DRA MAIBER ACEVEDO CONCILIAR Paraclínicos no interpretados en la HC: Rx de Tórax facturan 5 SOPORTAN2 MARZO 8-10.EKG-Gram- Antibiograma- Cultivo- Hemoglobiba gllicosilada.  Creatinina facturan 4 SOPORTAN  3 (0,86- 0,59- 1,28)Tegaderm no facturable, insumo incluido en la estancia Adecuación paliativo. No facturable,MILENA"/>
    <n v="17660894"/>
    <n v="657248"/>
    <m/>
    <m/>
    <m/>
    <m/>
    <m/>
    <n v="210658516548362"/>
    <m/>
    <d v="2021-04-05T00:00:00"/>
    <m/>
    <n v="9"/>
    <m/>
    <s v="SI"/>
    <n v="1"/>
    <n v="21001231"/>
    <n v="20210405"/>
    <n v="18318142"/>
    <n v="0"/>
    <m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2" cacheId="97" applyNumberFormats="0" applyBorderFormats="0" applyFontFormats="0" applyPatternFormats="0" applyAlignmentFormats="0" applyWidthHeightFormats="1" dataCaption="Valores" updatedVersion="8" minRefreshableVersion="3" useAutoFormatting="1" itemPrintTitles="1" createdVersion="1" indent="0" outline="1" outlineData="1" multipleFieldFilters="0" rowHeaderCaption="periodo">
  <location ref="B25:I30" firstHeaderRow="1" firstDataRow="2" firstDataCol="1"/>
  <pivotFields count="17">
    <pivotField subtotalTop="0" showAll="0" includeNewItemsInFilter="1" defaultSubtotal="0"/>
    <pivotField numFmtId="14" showAll="0"/>
    <pivotField axis="axisRow" showAll="0">
      <items count="4">
        <item x="0"/>
        <item x="1"/>
        <item x="2"/>
        <item t="default"/>
      </items>
    </pivotField>
    <pivotField dataField="1" numFmtId="166" showAll="0"/>
    <pivotField showAll="0"/>
    <pivotField numFmtId="14" showAll="0"/>
    <pivotField dataField="1" numFmtId="166" showAll="0"/>
    <pivotField dataField="1" numFmtId="166" showAll="0"/>
    <pivotField dataField="1" numFmtId="166" showAll="0"/>
    <pivotField showAll="0"/>
    <pivotField showAll="0"/>
    <pivotField dataField="1" numFmtId="166" showAll="0"/>
    <pivotField showAll="0"/>
    <pivotField showAll="0"/>
    <pivotField showAll="0"/>
    <pivotField dataField="1" numFmtId="166" showAll="0"/>
    <pivotField dataField="1" subtotalTop="0" dragToRow="0" dragToCol="0" dragToPage="0" showAll="0" includeNewItemsInFilter="1" defaultSubtota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 Factura Valor" fld="3" baseField="0" baseItem="0"/>
    <dataField name=" Pagos" fld="6" baseField="0" baseItem="0"/>
    <dataField name=" Aceptación Glosa" fld="7" baseField="0" baseItem="0"/>
    <dataField name=" Factura Saldo" fld="8" baseField="0" baseItem="0"/>
    <dataField name=" Total a Conciliar" fld="11" baseField="0" baseItem="0"/>
    <dataField name=" Valor Interes" fld="15" baseField="0" baseItem="0"/>
    <dataField name=" Saldo Factura + Interes" fld="16" baseField="0" baseItem="0" numFmtId="166"/>
  </dataFields>
  <formats count="34">
    <format dxfId="48">
      <pivotArea outline="0" fieldPosition="0"/>
    </format>
    <format dxfId="47">
      <pivotArea outline="0" fieldPosition="0"/>
    </format>
    <format dxfId="46">
      <pivotArea outline="0" fieldPosition="0"/>
    </format>
    <format dxfId="45">
      <pivotArea field="2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43">
      <pivotArea field="2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41">
      <pivotArea field="2" type="button" dataOnly="0" labelOnly="1" outline="0" axis="axisRow" fieldPosition="0"/>
    </format>
    <format dxfId="4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9">
      <pivotArea field="2" type="button" dataOnly="0" labelOnly="1" outline="0" axis="axisRow" fieldPosition="0"/>
    </format>
    <format dxfId="38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7">
      <pivotArea type="all" dataOnly="0" outline="0" fieldPosition="0"/>
    </format>
    <format dxfId="36">
      <pivotArea outline="0" fieldPosition="0"/>
    </format>
    <format dxfId="35">
      <pivotArea field="2" type="button" dataOnly="0" labelOnly="1" outline="0" axis="axisRow" fieldPosition="0"/>
    </format>
    <format dxfId="34">
      <pivotArea dataOnly="0" labelOnly="1" fieldPosition="0">
        <references count="1">
          <reference field="2" count="0"/>
        </references>
      </pivotArea>
    </format>
    <format dxfId="33">
      <pivotArea dataOnly="0" labelOnly="1" grandRow="1" outline="0" fieldPosition="0"/>
    </format>
    <format dxfId="32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1">
      <pivotArea outline="0" fieldPosition="0"/>
    </format>
    <format dxfId="30">
      <pivotArea field="2" type="button" dataOnly="0" labelOnly="1" outline="0" axis="axisRow" fieldPosition="0"/>
    </format>
    <format dxfId="29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8">
      <pivotArea outline="0" fieldPosition="0"/>
    </format>
    <format dxfId="27">
      <pivotArea field="2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24">
      <pivotArea outline="0" fieldPosition="0"/>
    </format>
    <format dxfId="23">
      <pivotArea field="2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>
      <pivotArea type="all" dataOnly="0" outline="0" fieldPosition="0"/>
    </format>
    <format>
      <pivotArea outline="0" fieldPosition="0"/>
    </format>
    <format>
      <pivotArea type="origin" dataOnly="0" labelOnly="1" outline="0" fieldPosition="0"/>
    </format>
    <format>
      <pivotArea field="-2" type="button" dataOnly="0" labelOnly="1" outline="0" axis="axisCol" fieldPosition="0"/>
    </format>
    <format>
      <pivotArea type="topRight" dataOnly="0" labelOnly="1" outline="0" fieldPosition="0"/>
    </format>
    <format>
      <pivotArea field="2" type="button" dataOnly="0" labelOnly="1" outline="0" axis="axisRow" fieldPosition="0"/>
    </format>
    <format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4" cacheId="10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4"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3" baseItem="0"/>
    <dataField name="SALDO_FACT_IPS " fld="10" baseField="0" baseItem="0" numFmtId="164"/>
  </dataFields>
  <formats count="7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3" type="button" dataOnly="0" labelOnly="1" outline="0" axis="axisRow" fieldPosition="0"/>
    </format>
    <format dxfId="16">
      <pivotArea dataOnly="0" labelOnly="1" fieldPosition="0">
        <references count="1">
          <reference field="13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C1" zoomScaleNormal="100" workbookViewId="0">
      <selection activeCell="J21" sqref="J21"/>
    </sheetView>
  </sheetViews>
  <sheetFormatPr baseColWidth="10" defaultRowHeight="15" x14ac:dyDescent="0.25"/>
  <cols>
    <col min="1" max="1" width="16.7109375" style="4" customWidth="1"/>
    <col min="2" max="2" width="10.7109375" style="4" customWidth="1"/>
    <col min="3" max="4" width="11.5703125" style="4" bestFit="1" customWidth="1"/>
    <col min="5" max="5" width="12.42578125" style="4" customWidth="1"/>
    <col min="6" max="6" width="10.5703125" style="4" bestFit="1" customWidth="1"/>
    <col min="7" max="7" width="12.140625" style="4" customWidth="1"/>
    <col min="8" max="8" width="12" style="4" customWidth="1"/>
    <col min="9" max="9" width="11.7109375" style="4" customWidth="1"/>
    <col min="10" max="11" width="11.42578125" style="4"/>
    <col min="12" max="12" width="9.140625" style="4" customWidth="1"/>
    <col min="13" max="13" width="11.85546875" style="4" customWidth="1"/>
    <col min="14" max="14" width="11.42578125" style="4"/>
    <col min="15" max="16" width="8.85546875" style="4" customWidth="1"/>
    <col min="17" max="17" width="12" style="4" customWidth="1"/>
    <col min="18" max="16384" width="11.42578125" style="4"/>
  </cols>
  <sheetData>
    <row r="1" spans="1:17" x14ac:dyDescent="0.25">
      <c r="B1" s="62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7" x14ac:dyDescent="0.25">
      <c r="B2" s="62" t="s">
        <v>1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17" x14ac:dyDescent="0.25">
      <c r="B3" s="62" t="s">
        <v>2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4" spans="1:17" x14ac:dyDescent="0.25">
      <c r="B4" s="62" t="s">
        <v>3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</row>
    <row r="5" spans="1:17" x14ac:dyDescent="0.25">
      <c r="B5" s="62" t="s">
        <v>4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17" x14ac:dyDescent="0.25">
      <c r="B6" s="64" t="s">
        <v>59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7" x14ac:dyDescent="0.25">
      <c r="B7" s="62" t="s">
        <v>24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7" x14ac:dyDescent="0.25">
      <c r="B8" s="62" t="s">
        <v>40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17" x14ac:dyDescent="0.25">
      <c r="B9" s="35"/>
      <c r="C9" s="36"/>
      <c r="D9" s="36"/>
      <c r="E9" s="36"/>
      <c r="F9" s="36"/>
      <c r="G9" s="36"/>
      <c r="H9" s="36"/>
      <c r="I9" t="s">
        <v>41</v>
      </c>
      <c r="J9" s="36"/>
      <c r="K9" s="36"/>
      <c r="L9" s="36"/>
      <c r="M9" s="36"/>
      <c r="N9" s="36"/>
      <c r="O9" s="36"/>
      <c r="P9" s="36"/>
    </row>
    <row r="10" spans="1:17" x14ac:dyDescent="0.25">
      <c r="B10" s="24" t="s">
        <v>27</v>
      </c>
      <c r="C10" s="69">
        <v>45016</v>
      </c>
      <c r="D10" s="69"/>
      <c r="E10" s="5"/>
      <c r="F10" s="67" t="s">
        <v>5</v>
      </c>
      <c r="G10" s="67"/>
      <c r="H10" s="68"/>
      <c r="I10" s="68"/>
      <c r="J10" s="44"/>
      <c r="K10" s="67"/>
      <c r="L10" s="67"/>
      <c r="M10" s="45"/>
      <c r="N10" s="67"/>
      <c r="O10" s="67"/>
      <c r="P10" s="46">
        <v>45030</v>
      </c>
      <c r="Q10" s="47">
        <v>0.2213</v>
      </c>
    </row>
    <row r="11" spans="1:17" ht="33.75" x14ac:dyDescent="0.25">
      <c r="A11" s="6" t="s">
        <v>6</v>
      </c>
      <c r="B11" s="6" t="s">
        <v>39</v>
      </c>
      <c r="C11" s="7" t="s">
        <v>7</v>
      </c>
      <c r="D11" s="7" t="s">
        <v>8</v>
      </c>
      <c r="E11" s="8" t="s">
        <v>9</v>
      </c>
      <c r="F11" s="9" t="s">
        <v>10</v>
      </c>
      <c r="G11" s="10" t="s">
        <v>11</v>
      </c>
      <c r="H11" s="8" t="s">
        <v>12</v>
      </c>
      <c r="I11" s="8" t="s">
        <v>13</v>
      </c>
      <c r="J11" s="11" t="s">
        <v>14</v>
      </c>
      <c r="K11" s="7" t="s">
        <v>15</v>
      </c>
      <c r="L11" s="8" t="s">
        <v>16</v>
      </c>
      <c r="M11" s="11" t="s">
        <v>17</v>
      </c>
      <c r="N11" s="7" t="s">
        <v>18</v>
      </c>
      <c r="O11" s="8" t="s">
        <v>19</v>
      </c>
      <c r="P11" s="12" t="s">
        <v>20</v>
      </c>
      <c r="Q11" s="12" t="s">
        <v>21</v>
      </c>
    </row>
    <row r="12" spans="1:17" x14ac:dyDescent="0.25">
      <c r="A12" s="1" t="s">
        <v>35</v>
      </c>
      <c r="B12" s="1">
        <v>64163</v>
      </c>
      <c r="C12" s="38">
        <v>44270</v>
      </c>
      <c r="D12" s="22">
        <f t="shared" ref="D12:D20" si="0">+YEAR(C12)</f>
        <v>2021</v>
      </c>
      <c r="E12" s="23">
        <v>18318142</v>
      </c>
      <c r="F12" s="37">
        <v>71890</v>
      </c>
      <c r="G12" s="38">
        <v>44291</v>
      </c>
      <c r="H12" s="23">
        <v>17660894</v>
      </c>
      <c r="I12" s="23">
        <v>202672</v>
      </c>
      <c r="J12" s="14">
        <f t="shared" ref="J12:J20" si="1">+E12-H12-I12</f>
        <v>454576</v>
      </c>
      <c r="K12" s="25">
        <v>44306</v>
      </c>
      <c r="L12" s="39">
        <v>657248</v>
      </c>
      <c r="M12" s="23">
        <f t="shared" ref="M12:M20" si="2">+L12-O12</f>
        <v>657248</v>
      </c>
      <c r="N12" s="25">
        <v>44321</v>
      </c>
      <c r="O12" s="39">
        <v>0</v>
      </c>
      <c r="P12" s="13">
        <f t="shared" ref="P12:P20" si="3">DAYS360(G12,$P$10)</f>
        <v>729</v>
      </c>
      <c r="Q12" s="23">
        <f t="shared" ref="Q12:Q20" si="4">ROUND($Q$10*J12/360*P12,0)</f>
        <v>203710</v>
      </c>
    </row>
    <row r="13" spans="1:17" x14ac:dyDescent="0.25">
      <c r="A13" s="1" t="s">
        <v>36</v>
      </c>
      <c r="B13" s="1">
        <v>64164</v>
      </c>
      <c r="C13" s="38">
        <v>44270</v>
      </c>
      <c r="D13" s="22">
        <f t="shared" si="0"/>
        <v>2021</v>
      </c>
      <c r="E13" s="23">
        <v>842472</v>
      </c>
      <c r="F13" s="37">
        <v>73164</v>
      </c>
      <c r="G13" s="38">
        <v>44364</v>
      </c>
      <c r="H13" s="23">
        <v>0</v>
      </c>
      <c r="I13" s="23">
        <v>0</v>
      </c>
      <c r="J13" s="14">
        <f t="shared" si="1"/>
        <v>842472</v>
      </c>
      <c r="K13" s="25">
        <v>44637.585844907408</v>
      </c>
      <c r="L13" s="39">
        <v>842472</v>
      </c>
      <c r="M13" s="23">
        <f t="shared" si="2"/>
        <v>842472</v>
      </c>
      <c r="N13" s="25">
        <v>44638.64130787037</v>
      </c>
      <c r="O13" s="39">
        <v>0</v>
      </c>
      <c r="P13" s="13">
        <f t="shared" si="3"/>
        <v>657</v>
      </c>
      <c r="Q13" s="23">
        <f t="shared" si="4"/>
        <v>340251</v>
      </c>
    </row>
    <row r="14" spans="1:17" x14ac:dyDescent="0.25">
      <c r="A14" s="1" t="s">
        <v>37</v>
      </c>
      <c r="B14" s="1">
        <v>534664</v>
      </c>
      <c r="C14" s="38">
        <v>44525</v>
      </c>
      <c r="D14" s="22">
        <f t="shared" si="0"/>
        <v>2021</v>
      </c>
      <c r="E14" s="23">
        <v>1280041</v>
      </c>
      <c r="F14" s="37">
        <v>79476</v>
      </c>
      <c r="G14" s="38">
        <v>44564</v>
      </c>
      <c r="H14" s="23">
        <v>0</v>
      </c>
      <c r="I14" s="23">
        <v>0</v>
      </c>
      <c r="J14" s="14">
        <f t="shared" si="1"/>
        <v>1280041</v>
      </c>
      <c r="K14" s="25"/>
      <c r="L14" s="26"/>
      <c r="M14" s="23">
        <f t="shared" si="2"/>
        <v>0</v>
      </c>
      <c r="N14" s="25"/>
      <c r="O14" s="26"/>
      <c r="P14" s="13">
        <f t="shared" si="3"/>
        <v>461</v>
      </c>
      <c r="Q14" s="23">
        <f t="shared" si="4"/>
        <v>362747</v>
      </c>
    </row>
    <row r="15" spans="1:17" x14ac:dyDescent="0.25">
      <c r="A15" s="1" t="s">
        <v>38</v>
      </c>
      <c r="B15" s="1">
        <v>566494</v>
      </c>
      <c r="C15" s="38">
        <v>44600</v>
      </c>
      <c r="D15" s="22">
        <f t="shared" si="0"/>
        <v>2022</v>
      </c>
      <c r="E15" s="23">
        <v>343471</v>
      </c>
      <c r="F15" s="37">
        <v>81506</v>
      </c>
      <c r="G15" s="38">
        <v>44621</v>
      </c>
      <c r="H15" s="23">
        <v>0</v>
      </c>
      <c r="I15" s="23">
        <v>0</v>
      </c>
      <c r="J15" s="14">
        <f t="shared" si="1"/>
        <v>343471</v>
      </c>
      <c r="K15" s="25"/>
      <c r="L15" s="26"/>
      <c r="M15" s="23">
        <f t="shared" si="2"/>
        <v>0</v>
      </c>
      <c r="N15" s="25"/>
      <c r="O15" s="26"/>
      <c r="P15" s="13">
        <f t="shared" si="3"/>
        <v>403</v>
      </c>
      <c r="Q15" s="23">
        <f t="shared" si="4"/>
        <v>85089</v>
      </c>
    </row>
    <row r="16" spans="1:17" x14ac:dyDescent="0.25">
      <c r="A16" s="40" t="str">
        <f>"HDVE0000592830"</f>
        <v>HDVE0000592830</v>
      </c>
      <c r="B16" s="40">
        <v>592830</v>
      </c>
      <c r="C16" s="38">
        <v>44651</v>
      </c>
      <c r="D16" s="22">
        <f t="shared" si="0"/>
        <v>2022</v>
      </c>
      <c r="E16" s="23">
        <v>73601</v>
      </c>
      <c r="F16" s="37">
        <v>82821</v>
      </c>
      <c r="G16" s="38">
        <v>44690</v>
      </c>
      <c r="H16" s="23">
        <v>0</v>
      </c>
      <c r="I16" s="23">
        <v>0</v>
      </c>
      <c r="J16" s="14">
        <f t="shared" si="1"/>
        <v>73601</v>
      </c>
      <c r="K16" s="25"/>
      <c r="L16" s="26"/>
      <c r="M16" s="23">
        <f t="shared" si="2"/>
        <v>0</v>
      </c>
      <c r="N16" s="25"/>
      <c r="O16" s="26"/>
      <c r="P16" s="13">
        <f t="shared" si="3"/>
        <v>335</v>
      </c>
      <c r="Q16" s="23">
        <f t="shared" si="4"/>
        <v>15157</v>
      </c>
    </row>
    <row r="17" spans="1:17" x14ac:dyDescent="0.25">
      <c r="A17" s="40" t="str">
        <f>"HDVE0000618352"</f>
        <v>HDVE0000618352</v>
      </c>
      <c r="B17" s="40">
        <v>618352</v>
      </c>
      <c r="C17" s="38">
        <v>44704</v>
      </c>
      <c r="D17" s="22">
        <f t="shared" si="0"/>
        <v>2022</v>
      </c>
      <c r="E17" s="23">
        <v>150855</v>
      </c>
      <c r="F17" s="37">
        <v>84554</v>
      </c>
      <c r="G17" s="38">
        <v>44714</v>
      </c>
      <c r="H17" s="23">
        <v>0</v>
      </c>
      <c r="I17" s="23">
        <v>0</v>
      </c>
      <c r="J17" s="14">
        <f t="shared" si="1"/>
        <v>150855</v>
      </c>
      <c r="K17" s="25"/>
      <c r="L17" s="26"/>
      <c r="M17" s="23">
        <f t="shared" si="2"/>
        <v>0</v>
      </c>
      <c r="N17" s="25"/>
      <c r="O17" s="26"/>
      <c r="P17" s="13">
        <f t="shared" si="3"/>
        <v>312</v>
      </c>
      <c r="Q17" s="23">
        <f t="shared" si="4"/>
        <v>28933</v>
      </c>
    </row>
    <row r="18" spans="1:17" x14ac:dyDescent="0.25">
      <c r="A18" s="40" t="s">
        <v>60</v>
      </c>
      <c r="B18" s="40">
        <v>725684</v>
      </c>
      <c r="C18" s="38">
        <v>44935.527754629627</v>
      </c>
      <c r="D18" s="22">
        <f t="shared" si="0"/>
        <v>2023</v>
      </c>
      <c r="E18" s="23">
        <v>432499</v>
      </c>
      <c r="F18" s="37">
        <v>90624</v>
      </c>
      <c r="G18" s="38">
        <v>44998</v>
      </c>
      <c r="H18" s="23">
        <v>432499</v>
      </c>
      <c r="I18" s="23">
        <v>0</v>
      </c>
      <c r="J18" s="14">
        <f t="shared" si="1"/>
        <v>0</v>
      </c>
      <c r="K18" s="25"/>
      <c r="L18" s="26"/>
      <c r="M18" s="23">
        <f t="shared" si="2"/>
        <v>0</v>
      </c>
      <c r="N18" s="25"/>
      <c r="O18" s="26"/>
      <c r="P18" s="13">
        <f t="shared" si="3"/>
        <v>31</v>
      </c>
      <c r="Q18" s="23">
        <f t="shared" si="4"/>
        <v>0</v>
      </c>
    </row>
    <row r="19" spans="1:17" x14ac:dyDescent="0.25">
      <c r="A19" s="40" t="s">
        <v>61</v>
      </c>
      <c r="B19" s="40">
        <v>726516</v>
      </c>
      <c r="C19" s="38">
        <v>44937.469363425924</v>
      </c>
      <c r="D19" s="22">
        <f t="shared" si="0"/>
        <v>2023</v>
      </c>
      <c r="E19" s="23">
        <v>120313</v>
      </c>
      <c r="F19" s="37">
        <v>90624</v>
      </c>
      <c r="G19" s="38">
        <v>44998</v>
      </c>
      <c r="H19" s="23">
        <v>120313</v>
      </c>
      <c r="I19" s="23">
        <v>0</v>
      </c>
      <c r="J19" s="14">
        <f t="shared" si="1"/>
        <v>0</v>
      </c>
      <c r="K19" s="25"/>
      <c r="L19" s="26"/>
      <c r="M19" s="23">
        <f t="shared" si="2"/>
        <v>0</v>
      </c>
      <c r="N19" s="25"/>
      <c r="O19" s="26"/>
      <c r="P19" s="13">
        <f t="shared" si="3"/>
        <v>31</v>
      </c>
      <c r="Q19" s="23">
        <f t="shared" si="4"/>
        <v>0</v>
      </c>
    </row>
    <row r="20" spans="1:17" x14ac:dyDescent="0.25">
      <c r="A20" s="40" t="s">
        <v>62</v>
      </c>
      <c r="B20" s="40">
        <v>749012</v>
      </c>
      <c r="C20" s="38">
        <v>44985.6715625</v>
      </c>
      <c r="D20" s="22">
        <f t="shared" si="0"/>
        <v>2023</v>
      </c>
      <c r="E20" s="23">
        <v>575551</v>
      </c>
      <c r="F20" s="37">
        <v>90815</v>
      </c>
      <c r="G20" s="38">
        <v>44998</v>
      </c>
      <c r="H20" s="23">
        <v>575551</v>
      </c>
      <c r="I20" s="23">
        <v>0</v>
      </c>
      <c r="J20" s="14">
        <f t="shared" si="1"/>
        <v>0</v>
      </c>
      <c r="K20" s="25"/>
      <c r="L20" s="26"/>
      <c r="M20" s="23">
        <f t="shared" si="2"/>
        <v>0</v>
      </c>
      <c r="N20" s="25"/>
      <c r="O20" s="26"/>
      <c r="P20" s="13">
        <f t="shared" si="3"/>
        <v>31</v>
      </c>
      <c r="Q20" s="23">
        <f t="shared" si="4"/>
        <v>0</v>
      </c>
    </row>
    <row r="21" spans="1:17" x14ac:dyDescent="0.25">
      <c r="B21" s="27"/>
      <c r="C21" s="28"/>
      <c r="D21" s="29"/>
      <c r="E21" s="18"/>
      <c r="F21" s="27"/>
      <c r="G21" s="28"/>
      <c r="H21" s="18"/>
      <c r="I21" s="18"/>
      <c r="J21" s="19">
        <f>SUM(J12:J20)</f>
        <v>3145016</v>
      </c>
      <c r="K21" s="16"/>
      <c r="L21" s="30"/>
      <c r="M21" s="19">
        <f>SUM(M12:M20)</f>
        <v>1499720</v>
      </c>
      <c r="N21" s="16"/>
      <c r="O21" s="30"/>
      <c r="P21" s="17"/>
      <c r="Q21" s="18">
        <f>SUM(Q12:Q20)</f>
        <v>1035887</v>
      </c>
    </row>
    <row r="22" spans="1:17" x14ac:dyDescent="0.25">
      <c r="B22" s="15"/>
      <c r="C22" s="16"/>
      <c r="D22" s="17"/>
      <c r="E22" s="18"/>
      <c r="F22" s="15"/>
      <c r="G22" s="16"/>
      <c r="H22" s="18"/>
      <c r="I22" s="18"/>
      <c r="J22" s="19"/>
      <c r="K22" s="17"/>
      <c r="L22" s="17"/>
      <c r="M22" s="18"/>
      <c r="N22" s="17"/>
      <c r="O22" s="17"/>
      <c r="P22" s="17"/>
      <c r="Q22" s="18"/>
    </row>
    <row r="23" spans="1:17" x14ac:dyDescent="0.25">
      <c r="B23" s="15"/>
      <c r="C23" s="16"/>
      <c r="D23" s="17"/>
      <c r="E23" s="18"/>
      <c r="F23" s="15"/>
      <c r="G23" s="16"/>
      <c r="H23" s="18"/>
      <c r="I23" s="18"/>
      <c r="J23" s="19"/>
      <c r="K23" s="17"/>
      <c r="L23" s="17"/>
      <c r="M23" s="18"/>
      <c r="N23" s="17"/>
      <c r="O23" s="17"/>
      <c r="P23" s="17"/>
      <c r="Q23" s="18"/>
    </row>
    <row r="24" spans="1:17" x14ac:dyDescent="0.25">
      <c r="B24" s="20" t="s">
        <v>25</v>
      </c>
      <c r="H24" s="21"/>
    </row>
    <row r="25" spans="1:17" x14ac:dyDescent="0.25">
      <c r="B25" s="31"/>
      <c r="C25" s="32" t="s">
        <v>26</v>
      </c>
      <c r="D25" s="33"/>
      <c r="E25" s="33"/>
      <c r="F25" s="33"/>
      <c r="G25" s="33"/>
      <c r="H25" s="33"/>
      <c r="I25" s="34"/>
    </row>
    <row r="26" spans="1:17" ht="27" customHeight="1" x14ac:dyDescent="0.25">
      <c r="B26" s="2" t="s">
        <v>23</v>
      </c>
      <c r="C26" s="41" t="s">
        <v>28</v>
      </c>
      <c r="D26" s="41" t="s">
        <v>29</v>
      </c>
      <c r="E26" s="41" t="s">
        <v>30</v>
      </c>
      <c r="F26" s="41" t="s">
        <v>31</v>
      </c>
      <c r="G26" s="41" t="s">
        <v>32</v>
      </c>
      <c r="H26" s="41" t="s">
        <v>33</v>
      </c>
      <c r="I26" s="42" t="s">
        <v>34</v>
      </c>
    </row>
    <row r="27" spans="1:17" x14ac:dyDescent="0.25">
      <c r="B27" s="55">
        <v>2021</v>
      </c>
      <c r="C27" s="43">
        <v>20440655</v>
      </c>
      <c r="D27" s="43">
        <v>17660894</v>
      </c>
      <c r="E27" s="43">
        <v>202672</v>
      </c>
      <c r="F27" s="43">
        <v>2577089</v>
      </c>
      <c r="G27" s="43">
        <v>1499720</v>
      </c>
      <c r="H27" s="43">
        <v>906708</v>
      </c>
      <c r="I27" s="43">
        <v>3483797</v>
      </c>
    </row>
    <row r="28" spans="1:17" x14ac:dyDescent="0.25">
      <c r="B28" s="55">
        <v>2022</v>
      </c>
      <c r="C28" s="43">
        <v>567927</v>
      </c>
      <c r="D28" s="43">
        <v>0</v>
      </c>
      <c r="E28" s="43">
        <v>0</v>
      </c>
      <c r="F28" s="43">
        <v>567927</v>
      </c>
      <c r="G28" s="43">
        <v>0</v>
      </c>
      <c r="H28" s="43">
        <v>129179</v>
      </c>
      <c r="I28" s="43">
        <v>697106</v>
      </c>
    </row>
    <row r="29" spans="1:17" x14ac:dyDescent="0.25">
      <c r="B29" s="55">
        <v>2023</v>
      </c>
      <c r="C29" s="43">
        <v>1128363</v>
      </c>
      <c r="D29" s="43">
        <v>1128363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</row>
    <row r="30" spans="1:17" x14ac:dyDescent="0.25">
      <c r="B30" s="3" t="s">
        <v>22</v>
      </c>
      <c r="C30" s="43">
        <v>22136945</v>
      </c>
      <c r="D30" s="43">
        <v>18789257</v>
      </c>
      <c r="E30" s="43">
        <v>202672</v>
      </c>
      <c r="F30" s="43">
        <v>3145016</v>
      </c>
      <c r="G30" s="43">
        <v>1499720</v>
      </c>
      <c r="H30" s="43">
        <v>1035887</v>
      </c>
      <c r="I30" s="43">
        <v>4180903</v>
      </c>
    </row>
    <row r="31" spans="1:17" x14ac:dyDescent="0.25">
      <c r="B31"/>
      <c r="C31"/>
      <c r="D31"/>
      <c r="E31"/>
      <c r="F31"/>
      <c r="G31"/>
      <c r="H31"/>
    </row>
  </sheetData>
  <mergeCells count="13">
    <mergeCell ref="B6:P6"/>
    <mergeCell ref="B7:P7"/>
    <mergeCell ref="B8:P8"/>
    <mergeCell ref="F10:G10"/>
    <mergeCell ref="H10:I10"/>
    <mergeCell ref="K10:L10"/>
    <mergeCell ref="N10:O10"/>
    <mergeCell ref="C10:D10"/>
    <mergeCell ref="B1:P1"/>
    <mergeCell ref="B2:P2"/>
    <mergeCell ref="B3:P3"/>
    <mergeCell ref="B4:P4"/>
    <mergeCell ref="B5:P5"/>
  </mergeCells>
  <pageMargins left="0.43307086614173229" right="0.43307086614173229" top="0.74803149606299213" bottom="0.74803149606299213" header="0.31496062992125984" footer="0.31496062992125984"/>
  <pageSetup scale="65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workbookViewId="0">
      <selection activeCell="F13" sqref="F13"/>
    </sheetView>
  </sheetViews>
  <sheetFormatPr baseColWidth="10" defaultRowHeight="15" x14ac:dyDescent="0.25"/>
  <cols>
    <col min="2" max="2" width="9.5703125" customWidth="1"/>
    <col min="3" max="3" width="7.85546875" customWidth="1"/>
    <col min="4" max="4" width="8.140625" customWidth="1"/>
    <col min="5" max="5" width="12" customWidth="1"/>
    <col min="6" max="6" width="11.28515625" bestFit="1" customWidth="1"/>
    <col min="7" max="7" width="12" customWidth="1"/>
    <col min="8" max="8" width="11" customWidth="1"/>
    <col min="9" max="9" width="20.85546875" customWidth="1"/>
    <col min="10" max="10" width="15.28515625" customWidth="1"/>
  </cols>
  <sheetData>
    <row r="1" spans="1:11" s="49" customFormat="1" ht="45" x14ac:dyDescent="0.25">
      <c r="A1" s="48" t="s">
        <v>42</v>
      </c>
      <c r="B1" s="48" t="s">
        <v>43</v>
      </c>
      <c r="C1" s="48" t="s">
        <v>44</v>
      </c>
      <c r="D1" s="48" t="s">
        <v>45</v>
      </c>
      <c r="E1" s="48" t="s">
        <v>46</v>
      </c>
      <c r="F1" s="48" t="s">
        <v>47</v>
      </c>
      <c r="G1" s="48" t="s">
        <v>48</v>
      </c>
      <c r="H1" s="48" t="s">
        <v>49</v>
      </c>
      <c r="I1" s="48" t="s">
        <v>50</v>
      </c>
      <c r="J1" s="48" t="s">
        <v>51</v>
      </c>
      <c r="K1" s="48" t="s">
        <v>52</v>
      </c>
    </row>
    <row r="2" spans="1:11" x14ac:dyDescent="0.25">
      <c r="A2" s="55">
        <v>892000501</v>
      </c>
      <c r="B2" s="40" t="s">
        <v>53</v>
      </c>
      <c r="C2" s="55" t="s">
        <v>54</v>
      </c>
      <c r="D2" s="3">
        <v>64163</v>
      </c>
      <c r="E2" s="50">
        <v>44270</v>
      </c>
      <c r="F2" s="50">
        <v>44291</v>
      </c>
      <c r="G2" s="51">
        <v>18318142</v>
      </c>
      <c r="H2" s="51">
        <v>454576</v>
      </c>
      <c r="I2" s="52" t="s">
        <v>55</v>
      </c>
      <c r="J2" s="53" t="s">
        <v>56</v>
      </c>
      <c r="K2" s="53" t="s">
        <v>57</v>
      </c>
    </row>
    <row r="3" spans="1:11" x14ac:dyDescent="0.25">
      <c r="A3" s="55">
        <v>892000501</v>
      </c>
      <c r="B3" s="40" t="s">
        <v>53</v>
      </c>
      <c r="C3" s="55" t="s">
        <v>54</v>
      </c>
      <c r="D3" s="3">
        <v>64164</v>
      </c>
      <c r="E3" s="50">
        <v>44270</v>
      </c>
      <c r="F3" s="50">
        <v>44364</v>
      </c>
      <c r="G3" s="51">
        <v>842472</v>
      </c>
      <c r="H3" s="51">
        <v>842472</v>
      </c>
      <c r="I3" s="52" t="s">
        <v>58</v>
      </c>
      <c r="J3" s="53" t="s">
        <v>56</v>
      </c>
      <c r="K3" s="53" t="s">
        <v>57</v>
      </c>
    </row>
    <row r="4" spans="1:11" x14ac:dyDescent="0.25">
      <c r="A4" s="55">
        <v>892000501</v>
      </c>
      <c r="B4" s="40" t="s">
        <v>53</v>
      </c>
      <c r="C4" s="55" t="s">
        <v>54</v>
      </c>
      <c r="D4" s="3">
        <v>534664</v>
      </c>
      <c r="E4" s="50">
        <v>44525</v>
      </c>
      <c r="F4" s="50">
        <v>44564</v>
      </c>
      <c r="G4" s="51">
        <v>1280041</v>
      </c>
      <c r="H4" s="51">
        <v>1280041</v>
      </c>
      <c r="I4" s="52" t="s">
        <v>55</v>
      </c>
      <c r="J4" s="53" t="s">
        <v>56</v>
      </c>
      <c r="K4" s="53" t="s">
        <v>57</v>
      </c>
    </row>
    <row r="5" spans="1:11" x14ac:dyDescent="0.25">
      <c r="A5" s="55">
        <v>892000501</v>
      </c>
      <c r="B5" s="40" t="s">
        <v>53</v>
      </c>
      <c r="C5" s="55" t="s">
        <v>54</v>
      </c>
      <c r="D5" s="3">
        <v>566494</v>
      </c>
      <c r="E5" s="50">
        <v>44600</v>
      </c>
      <c r="F5" s="50">
        <v>44621</v>
      </c>
      <c r="G5" s="51">
        <v>343471</v>
      </c>
      <c r="H5" s="51">
        <v>343471</v>
      </c>
      <c r="I5" s="52" t="s">
        <v>55</v>
      </c>
      <c r="J5" s="53" t="s">
        <v>56</v>
      </c>
      <c r="K5" s="53" t="s">
        <v>57</v>
      </c>
    </row>
    <row r="6" spans="1:11" x14ac:dyDescent="0.25">
      <c r="A6" s="55">
        <v>892000501</v>
      </c>
      <c r="B6" s="40" t="s">
        <v>53</v>
      </c>
      <c r="C6" s="55" t="s">
        <v>54</v>
      </c>
      <c r="D6" s="3">
        <v>592830</v>
      </c>
      <c r="E6" s="50">
        <v>44651</v>
      </c>
      <c r="F6" s="50">
        <v>44690</v>
      </c>
      <c r="G6" s="51">
        <v>73601</v>
      </c>
      <c r="H6" s="51">
        <v>73601</v>
      </c>
      <c r="I6" s="52" t="s">
        <v>55</v>
      </c>
      <c r="J6" s="53" t="s">
        <v>56</v>
      </c>
      <c r="K6" s="53" t="s">
        <v>57</v>
      </c>
    </row>
    <row r="7" spans="1:11" x14ac:dyDescent="0.25">
      <c r="A7" s="55">
        <v>892000501</v>
      </c>
      <c r="B7" s="40" t="s">
        <v>53</v>
      </c>
      <c r="C7" s="55" t="s">
        <v>54</v>
      </c>
      <c r="D7" s="3">
        <v>618352</v>
      </c>
      <c r="E7" s="50">
        <v>44704</v>
      </c>
      <c r="F7" s="50">
        <v>44714</v>
      </c>
      <c r="G7" s="51">
        <v>150855</v>
      </c>
      <c r="H7" s="51">
        <v>150855</v>
      </c>
      <c r="I7" s="52" t="s">
        <v>55</v>
      </c>
      <c r="J7" s="53" t="s">
        <v>56</v>
      </c>
      <c r="K7" s="53" t="s">
        <v>57</v>
      </c>
    </row>
    <row r="8" spans="1:11" x14ac:dyDescent="0.25">
      <c r="A8" s="55">
        <v>892000501</v>
      </c>
      <c r="B8" s="40" t="s">
        <v>53</v>
      </c>
      <c r="C8" s="55" t="s">
        <v>54</v>
      </c>
      <c r="D8" s="3">
        <v>725684</v>
      </c>
      <c r="E8" s="50">
        <v>44935.527754629627</v>
      </c>
      <c r="F8" s="50">
        <v>44998</v>
      </c>
      <c r="G8" s="51">
        <v>432499</v>
      </c>
      <c r="H8" s="51">
        <v>432499</v>
      </c>
      <c r="I8" s="52" t="s">
        <v>55</v>
      </c>
      <c r="J8" s="53" t="s">
        <v>56</v>
      </c>
      <c r="K8" s="53" t="s">
        <v>57</v>
      </c>
    </row>
    <row r="9" spans="1:11" x14ac:dyDescent="0.25">
      <c r="A9" s="55">
        <v>892000501</v>
      </c>
      <c r="B9" s="40" t="s">
        <v>53</v>
      </c>
      <c r="C9" s="55" t="s">
        <v>54</v>
      </c>
      <c r="D9" s="3">
        <v>726516</v>
      </c>
      <c r="E9" s="50">
        <v>44937.469363425924</v>
      </c>
      <c r="F9" s="50">
        <v>44998</v>
      </c>
      <c r="G9" s="51">
        <v>120313</v>
      </c>
      <c r="H9" s="51">
        <v>120313</v>
      </c>
      <c r="I9" s="52" t="s">
        <v>55</v>
      </c>
      <c r="J9" s="53" t="s">
        <v>56</v>
      </c>
      <c r="K9" s="53" t="s">
        <v>57</v>
      </c>
    </row>
    <row r="10" spans="1:11" x14ac:dyDescent="0.25">
      <c r="A10" s="55">
        <v>892000501</v>
      </c>
      <c r="B10" s="40" t="s">
        <v>53</v>
      </c>
      <c r="C10" s="55" t="s">
        <v>54</v>
      </c>
      <c r="D10" s="3">
        <v>749012</v>
      </c>
      <c r="E10" s="50">
        <v>44985.6715625</v>
      </c>
      <c r="F10" s="50">
        <v>44998</v>
      </c>
      <c r="G10" s="51">
        <v>575551</v>
      </c>
      <c r="H10" s="51">
        <v>575551</v>
      </c>
      <c r="I10" s="52" t="s">
        <v>55</v>
      </c>
      <c r="J10" s="53" t="s">
        <v>56</v>
      </c>
      <c r="K10" s="53" t="s">
        <v>57</v>
      </c>
    </row>
    <row r="11" spans="1:11" x14ac:dyDescent="0.25">
      <c r="H11" s="54">
        <f>SUM(H2:H10)</f>
        <v>4273379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51181102362204722" right="0.51181102362204722" top="0.74803149606299213" bottom="0.74803149606299213" header="0.31496062992125984" footer="0.31496062992125984"/>
  <pageSetup scale="9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22.42578125" bestFit="1" customWidth="1"/>
    <col min="2" max="2" width="14.28515625" customWidth="1"/>
    <col min="3" max="3" width="16" customWidth="1"/>
  </cols>
  <sheetData>
    <row r="3" spans="1:3" x14ac:dyDescent="0.25">
      <c r="A3" s="70" t="s">
        <v>137</v>
      </c>
      <c r="B3" s="40" t="s">
        <v>138</v>
      </c>
      <c r="C3" s="40" t="s">
        <v>139</v>
      </c>
    </row>
    <row r="4" spans="1:3" x14ac:dyDescent="0.25">
      <c r="A4" s="3" t="s">
        <v>134</v>
      </c>
      <c r="B4" s="1">
        <v>4</v>
      </c>
      <c r="C4" s="71">
        <v>2408404</v>
      </c>
    </row>
    <row r="5" spans="1:3" x14ac:dyDescent="0.25">
      <c r="A5" s="3" t="s">
        <v>133</v>
      </c>
      <c r="B5" s="1">
        <v>2</v>
      </c>
      <c r="C5" s="71">
        <v>1297048</v>
      </c>
    </row>
    <row r="6" spans="1:3" x14ac:dyDescent="0.25">
      <c r="A6" s="3" t="s">
        <v>132</v>
      </c>
      <c r="B6" s="1">
        <v>3</v>
      </c>
      <c r="C6" s="71">
        <v>567927</v>
      </c>
    </row>
    <row r="7" spans="1:3" x14ac:dyDescent="0.25">
      <c r="A7" s="3" t="s">
        <v>22</v>
      </c>
      <c r="B7" s="1">
        <v>9</v>
      </c>
      <c r="C7" s="71">
        <v>4273379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"/>
  <sheetViews>
    <sheetView workbookViewId="0">
      <selection activeCell="A3" sqref="A3"/>
    </sheetView>
  </sheetViews>
  <sheetFormatPr baseColWidth="10" defaultRowHeight="15" x14ac:dyDescent="0.25"/>
  <cols>
    <col min="2" max="2" width="39" customWidth="1"/>
    <col min="7" max="7" width="16.140625" customWidth="1"/>
    <col min="8" max="8" width="23.7109375" customWidth="1"/>
    <col min="12" max="12" width="27" customWidth="1"/>
    <col min="14" max="14" width="22" customWidth="1"/>
    <col min="16" max="17" width="13.85546875" customWidth="1"/>
    <col min="19" max="19" width="13" customWidth="1"/>
    <col min="21" max="21" width="13.28515625" customWidth="1"/>
    <col min="27" max="27" width="18.85546875" customWidth="1"/>
  </cols>
  <sheetData>
    <row r="1" spans="1:40" x14ac:dyDescent="0.25">
      <c r="J1" s="60">
        <f>SUBTOTAL(9,J3:J12)</f>
        <v>22136945</v>
      </c>
      <c r="K1" s="60">
        <f>SUBTOTAL(9,K3:K12)</f>
        <v>4273379</v>
      </c>
      <c r="O1" s="60">
        <f>SUBTOTAL(9,O3:O11)</f>
        <v>21569018</v>
      </c>
      <c r="P1" s="60">
        <f t="shared" ref="P1:U1" si="0">SUBTOTAL(9,P3:P11)</f>
        <v>0</v>
      </c>
      <c r="Q1" s="60"/>
      <c r="R1" s="60">
        <f t="shared" si="0"/>
        <v>1499720</v>
      </c>
      <c r="T1" s="60">
        <f t="shared" si="0"/>
        <v>20069298</v>
      </c>
      <c r="U1" s="60">
        <f t="shared" si="0"/>
        <v>1499720</v>
      </c>
      <c r="AK1" s="60">
        <f>SUBTOTAL(9,AK3:AK11)</f>
        <v>21569018</v>
      </c>
    </row>
    <row r="2" spans="1:40" s="56" customFormat="1" ht="81" customHeight="1" x14ac:dyDescent="0.25">
      <c r="A2" s="57" t="s">
        <v>63</v>
      </c>
      <c r="B2" s="57" t="s">
        <v>64</v>
      </c>
      <c r="C2" s="57" t="s">
        <v>65</v>
      </c>
      <c r="D2" s="57" t="s">
        <v>66</v>
      </c>
      <c r="E2" s="57" t="s">
        <v>67</v>
      </c>
      <c r="F2" s="57" t="s">
        <v>68</v>
      </c>
      <c r="G2" s="58" t="s">
        <v>105</v>
      </c>
      <c r="H2" s="58" t="s">
        <v>115</v>
      </c>
      <c r="I2" s="57" t="s">
        <v>69</v>
      </c>
      <c r="J2" s="57" t="s">
        <v>70</v>
      </c>
      <c r="K2" s="58" t="s">
        <v>71</v>
      </c>
      <c r="L2" s="57" t="s">
        <v>72</v>
      </c>
      <c r="M2" s="57" t="s">
        <v>73</v>
      </c>
      <c r="N2" s="58" t="s">
        <v>131</v>
      </c>
      <c r="O2" s="57" t="s">
        <v>74</v>
      </c>
      <c r="P2" s="57" t="s">
        <v>75</v>
      </c>
      <c r="Q2" s="58" t="s">
        <v>128</v>
      </c>
      <c r="R2" s="58" t="s">
        <v>125</v>
      </c>
      <c r="S2" s="58" t="s">
        <v>127</v>
      </c>
      <c r="T2" s="57" t="s">
        <v>76</v>
      </c>
      <c r="U2" s="57" t="s">
        <v>77</v>
      </c>
      <c r="V2" s="58" t="s">
        <v>126</v>
      </c>
      <c r="W2" s="58" t="s">
        <v>78</v>
      </c>
      <c r="X2" s="58" t="s">
        <v>79</v>
      </c>
      <c r="Y2" s="58" t="s">
        <v>80</v>
      </c>
      <c r="Z2" s="58" t="s">
        <v>81</v>
      </c>
      <c r="AA2" s="57" t="s">
        <v>82</v>
      </c>
      <c r="AB2" s="57" t="s">
        <v>83</v>
      </c>
      <c r="AC2" s="57" t="s">
        <v>84</v>
      </c>
      <c r="AD2" s="57" t="s">
        <v>85</v>
      </c>
      <c r="AE2" s="57" t="s">
        <v>86</v>
      </c>
      <c r="AF2" s="57" t="s">
        <v>87</v>
      </c>
      <c r="AG2" s="57" t="s">
        <v>88</v>
      </c>
      <c r="AH2" s="57" t="s">
        <v>89</v>
      </c>
      <c r="AI2" s="57" t="s">
        <v>90</v>
      </c>
      <c r="AJ2" s="57" t="s">
        <v>91</v>
      </c>
      <c r="AK2" s="58" t="s">
        <v>92</v>
      </c>
      <c r="AL2" s="57" t="s">
        <v>93</v>
      </c>
      <c r="AM2" s="57" t="s">
        <v>94</v>
      </c>
      <c r="AN2" s="57" t="s">
        <v>95</v>
      </c>
    </row>
    <row r="3" spans="1:40" x14ac:dyDescent="0.25">
      <c r="A3" s="40">
        <v>892000501</v>
      </c>
      <c r="B3" s="40" t="s">
        <v>53</v>
      </c>
      <c r="C3" s="40" t="s">
        <v>54</v>
      </c>
      <c r="D3" s="40">
        <v>566494</v>
      </c>
      <c r="E3" s="40"/>
      <c r="F3" s="40"/>
      <c r="G3" s="40" t="s">
        <v>106</v>
      </c>
      <c r="H3" s="40" t="s">
        <v>116</v>
      </c>
      <c r="I3" s="50">
        <v>44600</v>
      </c>
      <c r="J3" s="59">
        <v>343471</v>
      </c>
      <c r="K3" s="59">
        <v>343471</v>
      </c>
      <c r="L3" s="40" t="s">
        <v>96</v>
      </c>
      <c r="M3" s="40" t="s">
        <v>97</v>
      </c>
      <c r="N3" s="40" t="s">
        <v>132</v>
      </c>
      <c r="O3" s="59">
        <v>0</v>
      </c>
      <c r="P3" s="59">
        <v>0</v>
      </c>
      <c r="Q3" s="59"/>
      <c r="R3" s="59">
        <v>0</v>
      </c>
      <c r="S3" s="40"/>
      <c r="T3" s="59">
        <v>0</v>
      </c>
      <c r="U3" s="59">
        <v>0</v>
      </c>
      <c r="V3" s="40"/>
      <c r="W3" s="40"/>
      <c r="X3" s="40"/>
      <c r="Y3" s="40"/>
      <c r="Z3" s="40"/>
      <c r="AA3" s="61"/>
      <c r="AB3" s="40"/>
      <c r="AC3" s="50">
        <v>44621</v>
      </c>
      <c r="AD3" s="40"/>
      <c r="AE3" s="40"/>
      <c r="AF3" s="40"/>
      <c r="AG3" s="40" t="s">
        <v>98</v>
      </c>
      <c r="AH3" s="40"/>
      <c r="AI3" s="40"/>
      <c r="AJ3" s="40"/>
      <c r="AK3" s="59">
        <v>0</v>
      </c>
      <c r="AL3" s="59">
        <v>0</v>
      </c>
      <c r="AM3" s="40"/>
      <c r="AN3" s="50">
        <v>45077</v>
      </c>
    </row>
    <row r="4" spans="1:40" x14ac:dyDescent="0.25">
      <c r="A4" s="40">
        <v>892000501</v>
      </c>
      <c r="B4" s="40" t="s">
        <v>53</v>
      </c>
      <c r="C4" s="40" t="s">
        <v>54</v>
      </c>
      <c r="D4" s="40">
        <v>592830</v>
      </c>
      <c r="E4" s="40"/>
      <c r="F4" s="40"/>
      <c r="G4" s="40" t="s">
        <v>107</v>
      </c>
      <c r="H4" s="40" t="s">
        <v>117</v>
      </c>
      <c r="I4" s="50">
        <v>44651</v>
      </c>
      <c r="J4" s="59">
        <v>73601</v>
      </c>
      <c r="K4" s="59">
        <v>73601</v>
      </c>
      <c r="L4" s="40" t="s">
        <v>96</v>
      </c>
      <c r="M4" s="40" t="s">
        <v>97</v>
      </c>
      <c r="N4" s="40" t="s">
        <v>132</v>
      </c>
      <c r="O4" s="59">
        <v>0</v>
      </c>
      <c r="P4" s="59">
        <v>0</v>
      </c>
      <c r="Q4" s="59"/>
      <c r="R4" s="59">
        <v>0</v>
      </c>
      <c r="S4" s="40"/>
      <c r="T4" s="59">
        <v>0</v>
      </c>
      <c r="U4" s="59">
        <v>0</v>
      </c>
      <c r="V4" s="40"/>
      <c r="W4" s="40"/>
      <c r="X4" s="40"/>
      <c r="Y4" s="40"/>
      <c r="Z4" s="40"/>
      <c r="AA4" s="61"/>
      <c r="AB4" s="40"/>
      <c r="AC4" s="50">
        <v>44690</v>
      </c>
      <c r="AD4" s="40"/>
      <c r="AE4" s="40"/>
      <c r="AF4" s="40"/>
      <c r="AG4" s="40" t="s">
        <v>98</v>
      </c>
      <c r="AH4" s="40"/>
      <c r="AI4" s="40"/>
      <c r="AJ4" s="40"/>
      <c r="AK4" s="59">
        <v>0</v>
      </c>
      <c r="AL4" s="59">
        <v>0</v>
      </c>
      <c r="AM4" s="40"/>
      <c r="AN4" s="50">
        <v>45077</v>
      </c>
    </row>
    <row r="5" spans="1:40" x14ac:dyDescent="0.25">
      <c r="A5" s="40">
        <v>892000501</v>
      </c>
      <c r="B5" s="40" t="s">
        <v>53</v>
      </c>
      <c r="C5" s="40" t="s">
        <v>54</v>
      </c>
      <c r="D5" s="40">
        <v>618352</v>
      </c>
      <c r="E5" s="40"/>
      <c r="F5" s="40"/>
      <c r="G5" s="40" t="s">
        <v>108</v>
      </c>
      <c r="H5" s="40" t="s">
        <v>118</v>
      </c>
      <c r="I5" s="50">
        <v>44704</v>
      </c>
      <c r="J5" s="59">
        <v>150855</v>
      </c>
      <c r="K5" s="59">
        <v>150855</v>
      </c>
      <c r="L5" s="40" t="s">
        <v>96</v>
      </c>
      <c r="M5" s="40" t="s">
        <v>97</v>
      </c>
      <c r="N5" s="40" t="s">
        <v>132</v>
      </c>
      <c r="O5" s="59">
        <v>0</v>
      </c>
      <c r="P5" s="59">
        <v>0</v>
      </c>
      <c r="Q5" s="59"/>
      <c r="R5" s="59">
        <v>0</v>
      </c>
      <c r="S5" s="40"/>
      <c r="T5" s="59">
        <v>0</v>
      </c>
      <c r="U5" s="59">
        <v>0</v>
      </c>
      <c r="V5" s="40"/>
      <c r="W5" s="40"/>
      <c r="X5" s="40"/>
      <c r="Y5" s="40"/>
      <c r="Z5" s="40"/>
      <c r="AA5" s="61"/>
      <c r="AB5" s="40"/>
      <c r="AC5" s="50">
        <v>44714</v>
      </c>
      <c r="AD5" s="40"/>
      <c r="AE5" s="40"/>
      <c r="AF5" s="40"/>
      <c r="AG5" s="40" t="s">
        <v>98</v>
      </c>
      <c r="AH5" s="40"/>
      <c r="AI5" s="40"/>
      <c r="AJ5" s="40"/>
      <c r="AK5" s="59">
        <v>0</v>
      </c>
      <c r="AL5" s="59">
        <v>0</v>
      </c>
      <c r="AM5" s="40"/>
      <c r="AN5" s="50">
        <v>45077</v>
      </c>
    </row>
    <row r="6" spans="1:40" x14ac:dyDescent="0.25">
      <c r="A6" s="40">
        <v>892000501</v>
      </c>
      <c r="B6" s="40" t="s">
        <v>53</v>
      </c>
      <c r="C6" s="40" t="s">
        <v>54</v>
      </c>
      <c r="D6" s="40">
        <v>534664</v>
      </c>
      <c r="E6" s="40" t="s">
        <v>54</v>
      </c>
      <c r="F6" s="40">
        <v>534664</v>
      </c>
      <c r="G6" s="40" t="s">
        <v>109</v>
      </c>
      <c r="H6" s="40" t="s">
        <v>119</v>
      </c>
      <c r="I6" s="50">
        <v>44525</v>
      </c>
      <c r="J6" s="59">
        <v>1280041</v>
      </c>
      <c r="K6" s="59">
        <v>1280041</v>
      </c>
      <c r="L6" s="40" t="s">
        <v>99</v>
      </c>
      <c r="M6" s="40" t="s">
        <v>100</v>
      </c>
      <c r="N6" s="40" t="s">
        <v>134</v>
      </c>
      <c r="O6" s="59">
        <v>1280041</v>
      </c>
      <c r="P6" s="59">
        <v>0</v>
      </c>
      <c r="Q6" s="59"/>
      <c r="R6" s="59">
        <v>0</v>
      </c>
      <c r="S6" s="40"/>
      <c r="T6" s="59">
        <v>1280041</v>
      </c>
      <c r="U6" s="59">
        <v>0</v>
      </c>
      <c r="V6" s="59">
        <v>1280041</v>
      </c>
      <c r="W6" s="40"/>
      <c r="X6" s="40">
        <v>4800059772</v>
      </c>
      <c r="Y6" s="40" t="s">
        <v>135</v>
      </c>
      <c r="Z6" s="40"/>
      <c r="AA6" s="61">
        <v>213158516045631</v>
      </c>
      <c r="AB6" s="40"/>
      <c r="AC6" s="50">
        <v>44564</v>
      </c>
      <c r="AD6" s="40"/>
      <c r="AE6" s="40">
        <v>2</v>
      </c>
      <c r="AF6" s="40"/>
      <c r="AG6" s="40" t="s">
        <v>98</v>
      </c>
      <c r="AH6" s="40">
        <v>1</v>
      </c>
      <c r="AI6" s="40">
        <v>20230330</v>
      </c>
      <c r="AJ6" s="40">
        <v>20230314</v>
      </c>
      <c r="AK6" s="59">
        <v>1280041</v>
      </c>
      <c r="AL6" s="59">
        <v>0</v>
      </c>
      <c r="AM6" s="40"/>
      <c r="AN6" s="50">
        <v>45077</v>
      </c>
    </row>
    <row r="7" spans="1:40" x14ac:dyDescent="0.25">
      <c r="A7" s="40">
        <v>892000501</v>
      </c>
      <c r="B7" s="40" t="s">
        <v>53</v>
      </c>
      <c r="C7" s="40" t="s">
        <v>54</v>
      </c>
      <c r="D7" s="40">
        <v>725684</v>
      </c>
      <c r="E7" s="40" t="s">
        <v>54</v>
      </c>
      <c r="F7" s="40">
        <v>725684</v>
      </c>
      <c r="G7" s="40" t="s">
        <v>110</v>
      </c>
      <c r="H7" s="40" t="s">
        <v>120</v>
      </c>
      <c r="I7" s="50">
        <v>44935</v>
      </c>
      <c r="J7" s="59">
        <v>432499</v>
      </c>
      <c r="K7" s="59">
        <v>432499</v>
      </c>
      <c r="L7" s="40" t="s">
        <v>99</v>
      </c>
      <c r="M7" s="40" t="s">
        <v>100</v>
      </c>
      <c r="N7" s="40" t="s">
        <v>134</v>
      </c>
      <c r="O7" s="59">
        <v>432499</v>
      </c>
      <c r="P7" s="59">
        <v>0</v>
      </c>
      <c r="Q7" s="59"/>
      <c r="R7" s="59">
        <v>0</v>
      </c>
      <c r="S7" s="40"/>
      <c r="T7" s="59">
        <v>432499</v>
      </c>
      <c r="U7" s="59">
        <v>0</v>
      </c>
      <c r="V7" s="59">
        <v>432499</v>
      </c>
      <c r="W7" s="40"/>
      <c r="X7" s="40">
        <v>2201378493</v>
      </c>
      <c r="Y7" s="40" t="s">
        <v>136</v>
      </c>
      <c r="Z7" s="40"/>
      <c r="AA7" s="61">
        <v>223468524595946</v>
      </c>
      <c r="AB7" s="40"/>
      <c r="AC7" s="50">
        <v>44998</v>
      </c>
      <c r="AD7" s="40"/>
      <c r="AE7" s="40">
        <v>2</v>
      </c>
      <c r="AF7" s="40"/>
      <c r="AG7" s="40" t="s">
        <v>98</v>
      </c>
      <c r="AH7" s="40">
        <v>1</v>
      </c>
      <c r="AI7" s="40">
        <v>20230330</v>
      </c>
      <c r="AJ7" s="40">
        <v>20230322</v>
      </c>
      <c r="AK7" s="59">
        <v>432499</v>
      </c>
      <c r="AL7" s="59">
        <v>0</v>
      </c>
      <c r="AM7" s="40"/>
      <c r="AN7" s="50">
        <v>45077</v>
      </c>
    </row>
    <row r="8" spans="1:40" x14ac:dyDescent="0.25">
      <c r="A8" s="40">
        <v>892000501</v>
      </c>
      <c r="B8" s="40" t="s">
        <v>53</v>
      </c>
      <c r="C8" s="40" t="s">
        <v>54</v>
      </c>
      <c r="D8" s="40">
        <v>726516</v>
      </c>
      <c r="E8" s="40" t="s">
        <v>54</v>
      </c>
      <c r="F8" s="40">
        <v>726516</v>
      </c>
      <c r="G8" s="40" t="s">
        <v>111</v>
      </c>
      <c r="H8" s="40" t="s">
        <v>121</v>
      </c>
      <c r="I8" s="50">
        <v>44937</v>
      </c>
      <c r="J8" s="59">
        <v>120313</v>
      </c>
      <c r="K8" s="59">
        <v>120313</v>
      </c>
      <c r="L8" s="40" t="s">
        <v>99</v>
      </c>
      <c r="M8" s="40" t="s">
        <v>100</v>
      </c>
      <c r="N8" s="40" t="s">
        <v>134</v>
      </c>
      <c r="O8" s="59">
        <v>120313</v>
      </c>
      <c r="P8" s="59">
        <v>0</v>
      </c>
      <c r="Q8" s="59"/>
      <c r="R8" s="59">
        <v>0</v>
      </c>
      <c r="S8" s="40"/>
      <c r="T8" s="59">
        <v>120313</v>
      </c>
      <c r="U8" s="59">
        <v>0</v>
      </c>
      <c r="V8" s="59">
        <v>120313</v>
      </c>
      <c r="W8" s="40"/>
      <c r="X8" s="40">
        <v>2201378493</v>
      </c>
      <c r="Y8" s="40" t="s">
        <v>136</v>
      </c>
      <c r="Z8" s="40"/>
      <c r="AA8" s="61">
        <v>223438523846922</v>
      </c>
      <c r="AB8" s="40"/>
      <c r="AC8" s="50">
        <v>44998</v>
      </c>
      <c r="AD8" s="40"/>
      <c r="AE8" s="40">
        <v>2</v>
      </c>
      <c r="AF8" s="40"/>
      <c r="AG8" s="40" t="s">
        <v>98</v>
      </c>
      <c r="AH8" s="40">
        <v>1</v>
      </c>
      <c r="AI8" s="40">
        <v>20230330</v>
      </c>
      <c r="AJ8" s="40">
        <v>20230322</v>
      </c>
      <c r="AK8" s="59">
        <v>120313</v>
      </c>
      <c r="AL8" s="59">
        <v>0</v>
      </c>
      <c r="AM8" s="40"/>
      <c r="AN8" s="50">
        <v>45077</v>
      </c>
    </row>
    <row r="9" spans="1:40" x14ac:dyDescent="0.25">
      <c r="A9" s="40">
        <v>892000501</v>
      </c>
      <c r="B9" s="40" t="s">
        <v>53</v>
      </c>
      <c r="C9" s="40" t="s">
        <v>54</v>
      </c>
      <c r="D9" s="40">
        <v>749012</v>
      </c>
      <c r="E9" s="40" t="s">
        <v>54</v>
      </c>
      <c r="F9" s="40">
        <v>749012</v>
      </c>
      <c r="G9" s="40" t="s">
        <v>112</v>
      </c>
      <c r="H9" s="40" t="s">
        <v>122</v>
      </c>
      <c r="I9" s="50">
        <v>44985</v>
      </c>
      <c r="J9" s="59">
        <v>575551</v>
      </c>
      <c r="K9" s="59">
        <v>575551</v>
      </c>
      <c r="L9" s="40" t="s">
        <v>99</v>
      </c>
      <c r="M9" s="40" t="s">
        <v>100</v>
      </c>
      <c r="N9" s="40" t="s">
        <v>134</v>
      </c>
      <c r="O9" s="59">
        <v>575551</v>
      </c>
      <c r="P9" s="59">
        <v>0</v>
      </c>
      <c r="Q9" s="59"/>
      <c r="R9" s="59">
        <v>0</v>
      </c>
      <c r="S9" s="40"/>
      <c r="T9" s="59">
        <v>575551</v>
      </c>
      <c r="U9" s="59">
        <v>0</v>
      </c>
      <c r="V9" s="59">
        <v>575551</v>
      </c>
      <c r="W9" s="40"/>
      <c r="X9" s="40">
        <v>2201378493</v>
      </c>
      <c r="Y9" s="40" t="s">
        <v>136</v>
      </c>
      <c r="Z9" s="40"/>
      <c r="AA9" s="61">
        <v>230258524009071</v>
      </c>
      <c r="AB9" s="40"/>
      <c r="AC9" s="50">
        <v>44998</v>
      </c>
      <c r="AD9" s="40"/>
      <c r="AE9" s="40">
        <v>2</v>
      </c>
      <c r="AF9" s="40"/>
      <c r="AG9" s="40" t="s">
        <v>98</v>
      </c>
      <c r="AH9" s="40">
        <v>1</v>
      </c>
      <c r="AI9" s="40">
        <v>20230330</v>
      </c>
      <c r="AJ9" s="40">
        <v>20230322</v>
      </c>
      <c r="AK9" s="59">
        <v>575551</v>
      </c>
      <c r="AL9" s="59">
        <v>0</v>
      </c>
      <c r="AM9" s="40"/>
      <c r="AN9" s="50">
        <v>45077</v>
      </c>
    </row>
    <row r="10" spans="1:40" x14ac:dyDescent="0.25">
      <c r="A10" s="40">
        <v>892000501</v>
      </c>
      <c r="B10" s="40" t="s">
        <v>53</v>
      </c>
      <c r="C10" s="40" t="s">
        <v>54</v>
      </c>
      <c r="D10" s="40">
        <v>64164</v>
      </c>
      <c r="E10" s="40" t="s">
        <v>54</v>
      </c>
      <c r="F10" s="40">
        <v>64164</v>
      </c>
      <c r="G10" s="40" t="s">
        <v>113</v>
      </c>
      <c r="H10" s="40" t="s">
        <v>123</v>
      </c>
      <c r="I10" s="50">
        <v>44270</v>
      </c>
      <c r="J10" s="59">
        <v>842472</v>
      </c>
      <c r="K10" s="59">
        <v>842472</v>
      </c>
      <c r="L10" s="40" t="s">
        <v>101</v>
      </c>
      <c r="M10" s="40" t="s">
        <v>100</v>
      </c>
      <c r="N10" s="40" t="s">
        <v>133</v>
      </c>
      <c r="O10" s="59">
        <v>842472</v>
      </c>
      <c r="P10" s="59">
        <v>0</v>
      </c>
      <c r="Q10" s="59" t="s">
        <v>129</v>
      </c>
      <c r="R10" s="59">
        <v>842472</v>
      </c>
      <c r="S10" s="40" t="s">
        <v>102</v>
      </c>
      <c r="T10" s="59">
        <v>0</v>
      </c>
      <c r="U10" s="59">
        <v>842472</v>
      </c>
      <c r="V10" s="40"/>
      <c r="W10" s="40"/>
      <c r="X10" s="40"/>
      <c r="Y10" s="40"/>
      <c r="Z10" s="40"/>
      <c r="AA10" s="61"/>
      <c r="AB10" s="40"/>
      <c r="AC10" s="50">
        <v>44364</v>
      </c>
      <c r="AD10" s="40"/>
      <c r="AE10" s="40">
        <v>9</v>
      </c>
      <c r="AF10" s="40"/>
      <c r="AG10" s="40" t="s">
        <v>98</v>
      </c>
      <c r="AH10" s="40">
        <v>3</v>
      </c>
      <c r="AI10" s="40">
        <v>21001231</v>
      </c>
      <c r="AJ10" s="40">
        <v>20220818</v>
      </c>
      <c r="AK10" s="59">
        <v>842472</v>
      </c>
      <c r="AL10" s="59">
        <v>0</v>
      </c>
      <c r="AM10" s="40"/>
      <c r="AN10" s="50">
        <v>45077</v>
      </c>
    </row>
    <row r="11" spans="1:40" x14ac:dyDescent="0.25">
      <c r="A11" s="40">
        <v>892000501</v>
      </c>
      <c r="B11" s="40" t="s">
        <v>53</v>
      </c>
      <c r="C11" s="40" t="s">
        <v>54</v>
      </c>
      <c r="D11" s="40">
        <v>64163</v>
      </c>
      <c r="E11" s="40" t="s">
        <v>54</v>
      </c>
      <c r="F11" s="40">
        <v>64163</v>
      </c>
      <c r="G11" s="40" t="s">
        <v>114</v>
      </c>
      <c r="H11" s="40" t="s">
        <v>124</v>
      </c>
      <c r="I11" s="50">
        <v>44270</v>
      </c>
      <c r="J11" s="59">
        <v>18318142</v>
      </c>
      <c r="K11" s="59">
        <v>454576</v>
      </c>
      <c r="L11" s="40" t="s">
        <v>103</v>
      </c>
      <c r="M11" s="40" t="s">
        <v>100</v>
      </c>
      <c r="N11" s="40" t="s">
        <v>133</v>
      </c>
      <c r="O11" s="59">
        <v>18318142</v>
      </c>
      <c r="P11" s="59">
        <v>0</v>
      </c>
      <c r="Q11" s="59" t="s">
        <v>130</v>
      </c>
      <c r="R11" s="59">
        <v>657248</v>
      </c>
      <c r="S11" s="40" t="s">
        <v>104</v>
      </c>
      <c r="T11" s="59">
        <v>17660894</v>
      </c>
      <c r="U11" s="59">
        <v>657248</v>
      </c>
      <c r="V11" s="40"/>
      <c r="W11" s="40"/>
      <c r="X11" s="40"/>
      <c r="Y11" s="40"/>
      <c r="Z11" s="40"/>
      <c r="AA11" s="61">
        <v>210658516548362</v>
      </c>
      <c r="AB11" s="40"/>
      <c r="AC11" s="50">
        <v>44291</v>
      </c>
      <c r="AD11" s="40"/>
      <c r="AE11" s="40">
        <v>9</v>
      </c>
      <c r="AF11" s="40"/>
      <c r="AG11" s="40" t="s">
        <v>98</v>
      </c>
      <c r="AH11" s="40">
        <v>1</v>
      </c>
      <c r="AI11" s="40">
        <v>21001231</v>
      </c>
      <c r="AJ11" s="40">
        <v>20210405</v>
      </c>
      <c r="AK11" s="59">
        <v>18318142</v>
      </c>
      <c r="AL11" s="59">
        <v>0</v>
      </c>
      <c r="AM11" s="40"/>
      <c r="AN11" s="50">
        <v>45077</v>
      </c>
    </row>
  </sheetData>
  <autoFilter ref="A2:AN1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4" zoomScale="90" zoomScaleNormal="90" zoomScaleSheetLayoutView="100" workbookViewId="0">
      <selection activeCell="C10" sqref="C10:C13"/>
    </sheetView>
  </sheetViews>
  <sheetFormatPr baseColWidth="10" defaultColWidth="11" defaultRowHeight="12.75" x14ac:dyDescent="0.2"/>
  <cols>
    <col min="1" max="1" width="1" style="72" customWidth="1"/>
    <col min="2" max="2" width="11" style="72"/>
    <col min="3" max="3" width="17.5703125" style="72" customWidth="1"/>
    <col min="4" max="4" width="11.5703125" style="72" customWidth="1"/>
    <col min="5" max="8" width="11" style="72"/>
    <col min="9" max="9" width="22.5703125" style="72" customWidth="1"/>
    <col min="10" max="10" width="14" style="72" customWidth="1"/>
    <col min="11" max="11" width="1.7109375" style="72" customWidth="1"/>
    <col min="12" max="12" width="17.85546875" style="72" customWidth="1"/>
    <col min="13" max="218" width="11" style="72"/>
    <col min="219" max="219" width="4.42578125" style="72" customWidth="1"/>
    <col min="220" max="220" width="11" style="72"/>
    <col min="221" max="221" width="17.5703125" style="72" customWidth="1"/>
    <col min="222" max="222" width="11.5703125" style="72" customWidth="1"/>
    <col min="223" max="226" width="11" style="72"/>
    <col min="227" max="227" width="22.5703125" style="72" customWidth="1"/>
    <col min="228" max="228" width="14" style="72" customWidth="1"/>
    <col min="229" max="229" width="1.7109375" style="72" customWidth="1"/>
    <col min="230" max="474" width="11" style="72"/>
    <col min="475" max="475" width="4.42578125" style="72" customWidth="1"/>
    <col min="476" max="476" width="11" style="72"/>
    <col min="477" max="477" width="17.5703125" style="72" customWidth="1"/>
    <col min="478" max="478" width="11.5703125" style="72" customWidth="1"/>
    <col min="479" max="482" width="11" style="72"/>
    <col min="483" max="483" width="22.5703125" style="72" customWidth="1"/>
    <col min="484" max="484" width="14" style="72" customWidth="1"/>
    <col min="485" max="485" width="1.7109375" style="72" customWidth="1"/>
    <col min="486" max="730" width="11" style="72"/>
    <col min="731" max="731" width="4.42578125" style="72" customWidth="1"/>
    <col min="732" max="732" width="11" style="72"/>
    <col min="733" max="733" width="17.5703125" style="72" customWidth="1"/>
    <col min="734" max="734" width="11.5703125" style="72" customWidth="1"/>
    <col min="735" max="738" width="11" style="72"/>
    <col min="739" max="739" width="22.5703125" style="72" customWidth="1"/>
    <col min="740" max="740" width="14" style="72" customWidth="1"/>
    <col min="741" max="741" width="1.7109375" style="72" customWidth="1"/>
    <col min="742" max="986" width="11" style="72"/>
    <col min="987" max="987" width="4.42578125" style="72" customWidth="1"/>
    <col min="988" max="988" width="11" style="72"/>
    <col min="989" max="989" width="17.5703125" style="72" customWidth="1"/>
    <col min="990" max="990" width="11.5703125" style="72" customWidth="1"/>
    <col min="991" max="994" width="11" style="72"/>
    <col min="995" max="995" width="22.5703125" style="72" customWidth="1"/>
    <col min="996" max="996" width="14" style="72" customWidth="1"/>
    <col min="997" max="997" width="1.7109375" style="72" customWidth="1"/>
    <col min="998" max="1242" width="11" style="72"/>
    <col min="1243" max="1243" width="4.42578125" style="72" customWidth="1"/>
    <col min="1244" max="1244" width="11" style="72"/>
    <col min="1245" max="1245" width="17.5703125" style="72" customWidth="1"/>
    <col min="1246" max="1246" width="11.5703125" style="72" customWidth="1"/>
    <col min="1247" max="1250" width="11" style="72"/>
    <col min="1251" max="1251" width="22.5703125" style="72" customWidth="1"/>
    <col min="1252" max="1252" width="14" style="72" customWidth="1"/>
    <col min="1253" max="1253" width="1.7109375" style="72" customWidth="1"/>
    <col min="1254" max="1498" width="11" style="72"/>
    <col min="1499" max="1499" width="4.42578125" style="72" customWidth="1"/>
    <col min="1500" max="1500" width="11" style="72"/>
    <col min="1501" max="1501" width="17.5703125" style="72" customWidth="1"/>
    <col min="1502" max="1502" width="11.5703125" style="72" customWidth="1"/>
    <col min="1503" max="1506" width="11" style="72"/>
    <col min="1507" max="1507" width="22.5703125" style="72" customWidth="1"/>
    <col min="1508" max="1508" width="14" style="72" customWidth="1"/>
    <col min="1509" max="1509" width="1.7109375" style="72" customWidth="1"/>
    <col min="1510" max="1754" width="11" style="72"/>
    <col min="1755" max="1755" width="4.42578125" style="72" customWidth="1"/>
    <col min="1756" max="1756" width="11" style="72"/>
    <col min="1757" max="1757" width="17.5703125" style="72" customWidth="1"/>
    <col min="1758" max="1758" width="11.5703125" style="72" customWidth="1"/>
    <col min="1759" max="1762" width="11" style="72"/>
    <col min="1763" max="1763" width="22.5703125" style="72" customWidth="1"/>
    <col min="1764" max="1764" width="14" style="72" customWidth="1"/>
    <col min="1765" max="1765" width="1.7109375" style="72" customWidth="1"/>
    <col min="1766" max="2010" width="11" style="72"/>
    <col min="2011" max="2011" width="4.42578125" style="72" customWidth="1"/>
    <col min="2012" max="2012" width="11" style="72"/>
    <col min="2013" max="2013" width="17.5703125" style="72" customWidth="1"/>
    <col min="2014" max="2014" width="11.5703125" style="72" customWidth="1"/>
    <col min="2015" max="2018" width="11" style="72"/>
    <col min="2019" max="2019" width="22.5703125" style="72" customWidth="1"/>
    <col min="2020" max="2020" width="14" style="72" customWidth="1"/>
    <col min="2021" max="2021" width="1.7109375" style="72" customWidth="1"/>
    <col min="2022" max="2266" width="11" style="72"/>
    <col min="2267" max="2267" width="4.42578125" style="72" customWidth="1"/>
    <col min="2268" max="2268" width="11" style="72"/>
    <col min="2269" max="2269" width="17.5703125" style="72" customWidth="1"/>
    <col min="2270" max="2270" width="11.5703125" style="72" customWidth="1"/>
    <col min="2271" max="2274" width="11" style="72"/>
    <col min="2275" max="2275" width="22.5703125" style="72" customWidth="1"/>
    <col min="2276" max="2276" width="14" style="72" customWidth="1"/>
    <col min="2277" max="2277" width="1.7109375" style="72" customWidth="1"/>
    <col min="2278" max="2522" width="11" style="72"/>
    <col min="2523" max="2523" width="4.42578125" style="72" customWidth="1"/>
    <col min="2524" max="2524" width="11" style="72"/>
    <col min="2525" max="2525" width="17.5703125" style="72" customWidth="1"/>
    <col min="2526" max="2526" width="11.5703125" style="72" customWidth="1"/>
    <col min="2527" max="2530" width="11" style="72"/>
    <col min="2531" max="2531" width="22.5703125" style="72" customWidth="1"/>
    <col min="2532" max="2532" width="14" style="72" customWidth="1"/>
    <col min="2533" max="2533" width="1.7109375" style="72" customWidth="1"/>
    <col min="2534" max="2778" width="11" style="72"/>
    <col min="2779" max="2779" width="4.42578125" style="72" customWidth="1"/>
    <col min="2780" max="2780" width="11" style="72"/>
    <col min="2781" max="2781" width="17.5703125" style="72" customWidth="1"/>
    <col min="2782" max="2782" width="11.5703125" style="72" customWidth="1"/>
    <col min="2783" max="2786" width="11" style="72"/>
    <col min="2787" max="2787" width="22.5703125" style="72" customWidth="1"/>
    <col min="2788" max="2788" width="14" style="72" customWidth="1"/>
    <col min="2789" max="2789" width="1.7109375" style="72" customWidth="1"/>
    <col min="2790" max="3034" width="11" style="72"/>
    <col min="3035" max="3035" width="4.42578125" style="72" customWidth="1"/>
    <col min="3036" max="3036" width="11" style="72"/>
    <col min="3037" max="3037" width="17.5703125" style="72" customWidth="1"/>
    <col min="3038" max="3038" width="11.5703125" style="72" customWidth="1"/>
    <col min="3039" max="3042" width="11" style="72"/>
    <col min="3043" max="3043" width="22.5703125" style="72" customWidth="1"/>
    <col min="3044" max="3044" width="14" style="72" customWidth="1"/>
    <col min="3045" max="3045" width="1.7109375" style="72" customWidth="1"/>
    <col min="3046" max="3290" width="11" style="72"/>
    <col min="3291" max="3291" width="4.42578125" style="72" customWidth="1"/>
    <col min="3292" max="3292" width="11" style="72"/>
    <col min="3293" max="3293" width="17.5703125" style="72" customWidth="1"/>
    <col min="3294" max="3294" width="11.5703125" style="72" customWidth="1"/>
    <col min="3295" max="3298" width="11" style="72"/>
    <col min="3299" max="3299" width="22.5703125" style="72" customWidth="1"/>
    <col min="3300" max="3300" width="14" style="72" customWidth="1"/>
    <col min="3301" max="3301" width="1.7109375" style="72" customWidth="1"/>
    <col min="3302" max="3546" width="11" style="72"/>
    <col min="3547" max="3547" width="4.42578125" style="72" customWidth="1"/>
    <col min="3548" max="3548" width="11" style="72"/>
    <col min="3549" max="3549" width="17.5703125" style="72" customWidth="1"/>
    <col min="3550" max="3550" width="11.5703125" style="72" customWidth="1"/>
    <col min="3551" max="3554" width="11" style="72"/>
    <col min="3555" max="3555" width="22.5703125" style="72" customWidth="1"/>
    <col min="3556" max="3556" width="14" style="72" customWidth="1"/>
    <col min="3557" max="3557" width="1.7109375" style="72" customWidth="1"/>
    <col min="3558" max="3802" width="11" style="72"/>
    <col min="3803" max="3803" width="4.42578125" style="72" customWidth="1"/>
    <col min="3804" max="3804" width="11" style="72"/>
    <col min="3805" max="3805" width="17.5703125" style="72" customWidth="1"/>
    <col min="3806" max="3806" width="11.5703125" style="72" customWidth="1"/>
    <col min="3807" max="3810" width="11" style="72"/>
    <col min="3811" max="3811" width="22.5703125" style="72" customWidth="1"/>
    <col min="3812" max="3812" width="14" style="72" customWidth="1"/>
    <col min="3813" max="3813" width="1.7109375" style="72" customWidth="1"/>
    <col min="3814" max="4058" width="11" style="72"/>
    <col min="4059" max="4059" width="4.42578125" style="72" customWidth="1"/>
    <col min="4060" max="4060" width="11" style="72"/>
    <col min="4061" max="4061" width="17.5703125" style="72" customWidth="1"/>
    <col min="4062" max="4062" width="11.5703125" style="72" customWidth="1"/>
    <col min="4063" max="4066" width="11" style="72"/>
    <col min="4067" max="4067" width="22.5703125" style="72" customWidth="1"/>
    <col min="4068" max="4068" width="14" style="72" customWidth="1"/>
    <col min="4069" max="4069" width="1.7109375" style="72" customWidth="1"/>
    <col min="4070" max="4314" width="11" style="72"/>
    <col min="4315" max="4315" width="4.42578125" style="72" customWidth="1"/>
    <col min="4316" max="4316" width="11" style="72"/>
    <col min="4317" max="4317" width="17.5703125" style="72" customWidth="1"/>
    <col min="4318" max="4318" width="11.5703125" style="72" customWidth="1"/>
    <col min="4319" max="4322" width="11" style="72"/>
    <col min="4323" max="4323" width="22.5703125" style="72" customWidth="1"/>
    <col min="4324" max="4324" width="14" style="72" customWidth="1"/>
    <col min="4325" max="4325" width="1.7109375" style="72" customWidth="1"/>
    <col min="4326" max="4570" width="11" style="72"/>
    <col min="4571" max="4571" width="4.42578125" style="72" customWidth="1"/>
    <col min="4572" max="4572" width="11" style="72"/>
    <col min="4573" max="4573" width="17.5703125" style="72" customWidth="1"/>
    <col min="4574" max="4574" width="11.5703125" style="72" customWidth="1"/>
    <col min="4575" max="4578" width="11" style="72"/>
    <col min="4579" max="4579" width="22.5703125" style="72" customWidth="1"/>
    <col min="4580" max="4580" width="14" style="72" customWidth="1"/>
    <col min="4581" max="4581" width="1.7109375" style="72" customWidth="1"/>
    <col min="4582" max="4826" width="11" style="72"/>
    <col min="4827" max="4827" width="4.42578125" style="72" customWidth="1"/>
    <col min="4828" max="4828" width="11" style="72"/>
    <col min="4829" max="4829" width="17.5703125" style="72" customWidth="1"/>
    <col min="4830" max="4830" width="11.5703125" style="72" customWidth="1"/>
    <col min="4831" max="4834" width="11" style="72"/>
    <col min="4835" max="4835" width="22.5703125" style="72" customWidth="1"/>
    <col min="4836" max="4836" width="14" style="72" customWidth="1"/>
    <col min="4837" max="4837" width="1.7109375" style="72" customWidth="1"/>
    <col min="4838" max="5082" width="11" style="72"/>
    <col min="5083" max="5083" width="4.42578125" style="72" customWidth="1"/>
    <col min="5084" max="5084" width="11" style="72"/>
    <col min="5085" max="5085" width="17.5703125" style="72" customWidth="1"/>
    <col min="5086" max="5086" width="11.5703125" style="72" customWidth="1"/>
    <col min="5087" max="5090" width="11" style="72"/>
    <col min="5091" max="5091" width="22.5703125" style="72" customWidth="1"/>
    <col min="5092" max="5092" width="14" style="72" customWidth="1"/>
    <col min="5093" max="5093" width="1.7109375" style="72" customWidth="1"/>
    <col min="5094" max="5338" width="11" style="72"/>
    <col min="5339" max="5339" width="4.42578125" style="72" customWidth="1"/>
    <col min="5340" max="5340" width="11" style="72"/>
    <col min="5341" max="5341" width="17.5703125" style="72" customWidth="1"/>
    <col min="5342" max="5342" width="11.5703125" style="72" customWidth="1"/>
    <col min="5343" max="5346" width="11" style="72"/>
    <col min="5347" max="5347" width="22.5703125" style="72" customWidth="1"/>
    <col min="5348" max="5348" width="14" style="72" customWidth="1"/>
    <col min="5349" max="5349" width="1.7109375" style="72" customWidth="1"/>
    <col min="5350" max="5594" width="11" style="72"/>
    <col min="5595" max="5595" width="4.42578125" style="72" customWidth="1"/>
    <col min="5596" max="5596" width="11" style="72"/>
    <col min="5597" max="5597" width="17.5703125" style="72" customWidth="1"/>
    <col min="5598" max="5598" width="11.5703125" style="72" customWidth="1"/>
    <col min="5599" max="5602" width="11" style="72"/>
    <col min="5603" max="5603" width="22.5703125" style="72" customWidth="1"/>
    <col min="5604" max="5604" width="14" style="72" customWidth="1"/>
    <col min="5605" max="5605" width="1.7109375" style="72" customWidth="1"/>
    <col min="5606" max="5850" width="11" style="72"/>
    <col min="5851" max="5851" width="4.42578125" style="72" customWidth="1"/>
    <col min="5852" max="5852" width="11" style="72"/>
    <col min="5853" max="5853" width="17.5703125" style="72" customWidth="1"/>
    <col min="5854" max="5854" width="11.5703125" style="72" customWidth="1"/>
    <col min="5855" max="5858" width="11" style="72"/>
    <col min="5859" max="5859" width="22.5703125" style="72" customWidth="1"/>
    <col min="5860" max="5860" width="14" style="72" customWidth="1"/>
    <col min="5861" max="5861" width="1.7109375" style="72" customWidth="1"/>
    <col min="5862" max="6106" width="11" style="72"/>
    <col min="6107" max="6107" width="4.42578125" style="72" customWidth="1"/>
    <col min="6108" max="6108" width="11" style="72"/>
    <col min="6109" max="6109" width="17.5703125" style="72" customWidth="1"/>
    <col min="6110" max="6110" width="11.5703125" style="72" customWidth="1"/>
    <col min="6111" max="6114" width="11" style="72"/>
    <col min="6115" max="6115" width="22.5703125" style="72" customWidth="1"/>
    <col min="6116" max="6116" width="14" style="72" customWidth="1"/>
    <col min="6117" max="6117" width="1.7109375" style="72" customWidth="1"/>
    <col min="6118" max="6362" width="11" style="72"/>
    <col min="6363" max="6363" width="4.42578125" style="72" customWidth="1"/>
    <col min="6364" max="6364" width="11" style="72"/>
    <col min="6365" max="6365" width="17.5703125" style="72" customWidth="1"/>
    <col min="6366" max="6366" width="11.5703125" style="72" customWidth="1"/>
    <col min="6367" max="6370" width="11" style="72"/>
    <col min="6371" max="6371" width="22.5703125" style="72" customWidth="1"/>
    <col min="6372" max="6372" width="14" style="72" customWidth="1"/>
    <col min="6373" max="6373" width="1.7109375" style="72" customWidth="1"/>
    <col min="6374" max="6618" width="11" style="72"/>
    <col min="6619" max="6619" width="4.42578125" style="72" customWidth="1"/>
    <col min="6620" max="6620" width="11" style="72"/>
    <col min="6621" max="6621" width="17.5703125" style="72" customWidth="1"/>
    <col min="6622" max="6622" width="11.5703125" style="72" customWidth="1"/>
    <col min="6623" max="6626" width="11" style="72"/>
    <col min="6627" max="6627" width="22.5703125" style="72" customWidth="1"/>
    <col min="6628" max="6628" width="14" style="72" customWidth="1"/>
    <col min="6629" max="6629" width="1.7109375" style="72" customWidth="1"/>
    <col min="6630" max="6874" width="11" style="72"/>
    <col min="6875" max="6875" width="4.42578125" style="72" customWidth="1"/>
    <col min="6876" max="6876" width="11" style="72"/>
    <col min="6877" max="6877" width="17.5703125" style="72" customWidth="1"/>
    <col min="6878" max="6878" width="11.5703125" style="72" customWidth="1"/>
    <col min="6879" max="6882" width="11" style="72"/>
    <col min="6883" max="6883" width="22.5703125" style="72" customWidth="1"/>
    <col min="6884" max="6884" width="14" style="72" customWidth="1"/>
    <col min="6885" max="6885" width="1.7109375" style="72" customWidth="1"/>
    <col min="6886" max="7130" width="11" style="72"/>
    <col min="7131" max="7131" width="4.42578125" style="72" customWidth="1"/>
    <col min="7132" max="7132" width="11" style="72"/>
    <col min="7133" max="7133" width="17.5703125" style="72" customWidth="1"/>
    <col min="7134" max="7134" width="11.5703125" style="72" customWidth="1"/>
    <col min="7135" max="7138" width="11" style="72"/>
    <col min="7139" max="7139" width="22.5703125" style="72" customWidth="1"/>
    <col min="7140" max="7140" width="14" style="72" customWidth="1"/>
    <col min="7141" max="7141" width="1.7109375" style="72" customWidth="1"/>
    <col min="7142" max="7386" width="11" style="72"/>
    <col min="7387" max="7387" width="4.42578125" style="72" customWidth="1"/>
    <col min="7388" max="7388" width="11" style="72"/>
    <col min="7389" max="7389" width="17.5703125" style="72" customWidth="1"/>
    <col min="7390" max="7390" width="11.5703125" style="72" customWidth="1"/>
    <col min="7391" max="7394" width="11" style="72"/>
    <col min="7395" max="7395" width="22.5703125" style="72" customWidth="1"/>
    <col min="7396" max="7396" width="14" style="72" customWidth="1"/>
    <col min="7397" max="7397" width="1.7109375" style="72" customWidth="1"/>
    <col min="7398" max="7642" width="11" style="72"/>
    <col min="7643" max="7643" width="4.42578125" style="72" customWidth="1"/>
    <col min="7644" max="7644" width="11" style="72"/>
    <col min="7645" max="7645" width="17.5703125" style="72" customWidth="1"/>
    <col min="7646" max="7646" width="11.5703125" style="72" customWidth="1"/>
    <col min="7647" max="7650" width="11" style="72"/>
    <col min="7651" max="7651" width="22.5703125" style="72" customWidth="1"/>
    <col min="7652" max="7652" width="14" style="72" customWidth="1"/>
    <col min="7653" max="7653" width="1.7109375" style="72" customWidth="1"/>
    <col min="7654" max="7898" width="11" style="72"/>
    <col min="7899" max="7899" width="4.42578125" style="72" customWidth="1"/>
    <col min="7900" max="7900" width="11" style="72"/>
    <col min="7901" max="7901" width="17.5703125" style="72" customWidth="1"/>
    <col min="7902" max="7902" width="11.5703125" style="72" customWidth="1"/>
    <col min="7903" max="7906" width="11" style="72"/>
    <col min="7907" max="7907" width="22.5703125" style="72" customWidth="1"/>
    <col min="7908" max="7908" width="14" style="72" customWidth="1"/>
    <col min="7909" max="7909" width="1.7109375" style="72" customWidth="1"/>
    <col min="7910" max="8154" width="11" style="72"/>
    <col min="8155" max="8155" width="4.42578125" style="72" customWidth="1"/>
    <col min="8156" max="8156" width="11" style="72"/>
    <col min="8157" max="8157" width="17.5703125" style="72" customWidth="1"/>
    <col min="8158" max="8158" width="11.5703125" style="72" customWidth="1"/>
    <col min="8159" max="8162" width="11" style="72"/>
    <col min="8163" max="8163" width="22.5703125" style="72" customWidth="1"/>
    <col min="8164" max="8164" width="14" style="72" customWidth="1"/>
    <col min="8165" max="8165" width="1.7109375" style="72" customWidth="1"/>
    <col min="8166" max="8410" width="11" style="72"/>
    <col min="8411" max="8411" width="4.42578125" style="72" customWidth="1"/>
    <col min="8412" max="8412" width="11" style="72"/>
    <col min="8413" max="8413" width="17.5703125" style="72" customWidth="1"/>
    <col min="8414" max="8414" width="11.5703125" style="72" customWidth="1"/>
    <col min="8415" max="8418" width="11" style="72"/>
    <col min="8419" max="8419" width="22.5703125" style="72" customWidth="1"/>
    <col min="8420" max="8420" width="14" style="72" customWidth="1"/>
    <col min="8421" max="8421" width="1.7109375" style="72" customWidth="1"/>
    <col min="8422" max="8666" width="11" style="72"/>
    <col min="8667" max="8667" width="4.42578125" style="72" customWidth="1"/>
    <col min="8668" max="8668" width="11" style="72"/>
    <col min="8669" max="8669" width="17.5703125" style="72" customWidth="1"/>
    <col min="8670" max="8670" width="11.5703125" style="72" customWidth="1"/>
    <col min="8671" max="8674" width="11" style="72"/>
    <col min="8675" max="8675" width="22.5703125" style="72" customWidth="1"/>
    <col min="8676" max="8676" width="14" style="72" customWidth="1"/>
    <col min="8677" max="8677" width="1.7109375" style="72" customWidth="1"/>
    <col min="8678" max="8922" width="11" style="72"/>
    <col min="8923" max="8923" width="4.42578125" style="72" customWidth="1"/>
    <col min="8924" max="8924" width="11" style="72"/>
    <col min="8925" max="8925" width="17.5703125" style="72" customWidth="1"/>
    <col min="8926" max="8926" width="11.5703125" style="72" customWidth="1"/>
    <col min="8927" max="8930" width="11" style="72"/>
    <col min="8931" max="8931" width="22.5703125" style="72" customWidth="1"/>
    <col min="8932" max="8932" width="14" style="72" customWidth="1"/>
    <col min="8933" max="8933" width="1.7109375" style="72" customWidth="1"/>
    <col min="8934" max="9178" width="11" style="72"/>
    <col min="9179" max="9179" width="4.42578125" style="72" customWidth="1"/>
    <col min="9180" max="9180" width="11" style="72"/>
    <col min="9181" max="9181" width="17.5703125" style="72" customWidth="1"/>
    <col min="9182" max="9182" width="11.5703125" style="72" customWidth="1"/>
    <col min="9183" max="9186" width="11" style="72"/>
    <col min="9187" max="9187" width="22.5703125" style="72" customWidth="1"/>
    <col min="9188" max="9188" width="14" style="72" customWidth="1"/>
    <col min="9189" max="9189" width="1.7109375" style="72" customWidth="1"/>
    <col min="9190" max="9434" width="11" style="72"/>
    <col min="9435" max="9435" width="4.42578125" style="72" customWidth="1"/>
    <col min="9436" max="9436" width="11" style="72"/>
    <col min="9437" max="9437" width="17.5703125" style="72" customWidth="1"/>
    <col min="9438" max="9438" width="11.5703125" style="72" customWidth="1"/>
    <col min="9439" max="9442" width="11" style="72"/>
    <col min="9443" max="9443" width="22.5703125" style="72" customWidth="1"/>
    <col min="9444" max="9444" width="14" style="72" customWidth="1"/>
    <col min="9445" max="9445" width="1.7109375" style="72" customWidth="1"/>
    <col min="9446" max="9690" width="11" style="72"/>
    <col min="9691" max="9691" width="4.42578125" style="72" customWidth="1"/>
    <col min="9692" max="9692" width="11" style="72"/>
    <col min="9693" max="9693" width="17.5703125" style="72" customWidth="1"/>
    <col min="9694" max="9694" width="11.5703125" style="72" customWidth="1"/>
    <col min="9695" max="9698" width="11" style="72"/>
    <col min="9699" max="9699" width="22.5703125" style="72" customWidth="1"/>
    <col min="9700" max="9700" width="14" style="72" customWidth="1"/>
    <col min="9701" max="9701" width="1.7109375" style="72" customWidth="1"/>
    <col min="9702" max="9946" width="11" style="72"/>
    <col min="9947" max="9947" width="4.42578125" style="72" customWidth="1"/>
    <col min="9948" max="9948" width="11" style="72"/>
    <col min="9949" max="9949" width="17.5703125" style="72" customWidth="1"/>
    <col min="9950" max="9950" width="11.5703125" style="72" customWidth="1"/>
    <col min="9951" max="9954" width="11" style="72"/>
    <col min="9955" max="9955" width="22.5703125" style="72" customWidth="1"/>
    <col min="9956" max="9956" width="14" style="72" customWidth="1"/>
    <col min="9957" max="9957" width="1.7109375" style="72" customWidth="1"/>
    <col min="9958" max="10202" width="11" style="72"/>
    <col min="10203" max="10203" width="4.42578125" style="72" customWidth="1"/>
    <col min="10204" max="10204" width="11" style="72"/>
    <col min="10205" max="10205" width="17.5703125" style="72" customWidth="1"/>
    <col min="10206" max="10206" width="11.5703125" style="72" customWidth="1"/>
    <col min="10207" max="10210" width="11" style="72"/>
    <col min="10211" max="10211" width="22.5703125" style="72" customWidth="1"/>
    <col min="10212" max="10212" width="14" style="72" customWidth="1"/>
    <col min="10213" max="10213" width="1.7109375" style="72" customWidth="1"/>
    <col min="10214" max="10458" width="11" style="72"/>
    <col min="10459" max="10459" width="4.42578125" style="72" customWidth="1"/>
    <col min="10460" max="10460" width="11" style="72"/>
    <col min="10461" max="10461" width="17.5703125" style="72" customWidth="1"/>
    <col min="10462" max="10462" width="11.5703125" style="72" customWidth="1"/>
    <col min="10463" max="10466" width="11" style="72"/>
    <col min="10467" max="10467" width="22.5703125" style="72" customWidth="1"/>
    <col min="10468" max="10468" width="14" style="72" customWidth="1"/>
    <col min="10469" max="10469" width="1.7109375" style="72" customWidth="1"/>
    <col min="10470" max="10714" width="11" style="72"/>
    <col min="10715" max="10715" width="4.42578125" style="72" customWidth="1"/>
    <col min="10716" max="10716" width="11" style="72"/>
    <col min="10717" max="10717" width="17.5703125" style="72" customWidth="1"/>
    <col min="10718" max="10718" width="11.5703125" style="72" customWidth="1"/>
    <col min="10719" max="10722" width="11" style="72"/>
    <col min="10723" max="10723" width="22.5703125" style="72" customWidth="1"/>
    <col min="10724" max="10724" width="14" style="72" customWidth="1"/>
    <col min="10725" max="10725" width="1.7109375" style="72" customWidth="1"/>
    <col min="10726" max="10970" width="11" style="72"/>
    <col min="10971" max="10971" width="4.42578125" style="72" customWidth="1"/>
    <col min="10972" max="10972" width="11" style="72"/>
    <col min="10973" max="10973" width="17.5703125" style="72" customWidth="1"/>
    <col min="10974" max="10974" width="11.5703125" style="72" customWidth="1"/>
    <col min="10975" max="10978" width="11" style="72"/>
    <col min="10979" max="10979" width="22.5703125" style="72" customWidth="1"/>
    <col min="10980" max="10980" width="14" style="72" customWidth="1"/>
    <col min="10981" max="10981" width="1.7109375" style="72" customWidth="1"/>
    <col min="10982" max="11226" width="11" style="72"/>
    <col min="11227" max="11227" width="4.42578125" style="72" customWidth="1"/>
    <col min="11228" max="11228" width="11" style="72"/>
    <col min="11229" max="11229" width="17.5703125" style="72" customWidth="1"/>
    <col min="11230" max="11230" width="11.5703125" style="72" customWidth="1"/>
    <col min="11231" max="11234" width="11" style="72"/>
    <col min="11235" max="11235" width="22.5703125" style="72" customWidth="1"/>
    <col min="11236" max="11236" width="14" style="72" customWidth="1"/>
    <col min="11237" max="11237" width="1.7109375" style="72" customWidth="1"/>
    <col min="11238" max="11482" width="11" style="72"/>
    <col min="11483" max="11483" width="4.42578125" style="72" customWidth="1"/>
    <col min="11484" max="11484" width="11" style="72"/>
    <col min="11485" max="11485" width="17.5703125" style="72" customWidth="1"/>
    <col min="11486" max="11486" width="11.5703125" style="72" customWidth="1"/>
    <col min="11487" max="11490" width="11" style="72"/>
    <col min="11491" max="11491" width="22.5703125" style="72" customWidth="1"/>
    <col min="11492" max="11492" width="14" style="72" customWidth="1"/>
    <col min="11493" max="11493" width="1.7109375" style="72" customWidth="1"/>
    <col min="11494" max="11738" width="11" style="72"/>
    <col min="11739" max="11739" width="4.42578125" style="72" customWidth="1"/>
    <col min="11740" max="11740" width="11" style="72"/>
    <col min="11741" max="11741" width="17.5703125" style="72" customWidth="1"/>
    <col min="11742" max="11742" width="11.5703125" style="72" customWidth="1"/>
    <col min="11743" max="11746" width="11" style="72"/>
    <col min="11747" max="11747" width="22.5703125" style="72" customWidth="1"/>
    <col min="11748" max="11748" width="14" style="72" customWidth="1"/>
    <col min="11749" max="11749" width="1.7109375" style="72" customWidth="1"/>
    <col min="11750" max="11994" width="11" style="72"/>
    <col min="11995" max="11995" width="4.42578125" style="72" customWidth="1"/>
    <col min="11996" max="11996" width="11" style="72"/>
    <col min="11997" max="11997" width="17.5703125" style="72" customWidth="1"/>
    <col min="11998" max="11998" width="11.5703125" style="72" customWidth="1"/>
    <col min="11999" max="12002" width="11" style="72"/>
    <col min="12003" max="12003" width="22.5703125" style="72" customWidth="1"/>
    <col min="12004" max="12004" width="14" style="72" customWidth="1"/>
    <col min="12005" max="12005" width="1.7109375" style="72" customWidth="1"/>
    <col min="12006" max="12250" width="11" style="72"/>
    <col min="12251" max="12251" width="4.42578125" style="72" customWidth="1"/>
    <col min="12252" max="12252" width="11" style="72"/>
    <col min="12253" max="12253" width="17.5703125" style="72" customWidth="1"/>
    <col min="12254" max="12254" width="11.5703125" style="72" customWidth="1"/>
    <col min="12255" max="12258" width="11" style="72"/>
    <col min="12259" max="12259" width="22.5703125" style="72" customWidth="1"/>
    <col min="12260" max="12260" width="14" style="72" customWidth="1"/>
    <col min="12261" max="12261" width="1.7109375" style="72" customWidth="1"/>
    <col min="12262" max="12506" width="11" style="72"/>
    <col min="12507" max="12507" width="4.42578125" style="72" customWidth="1"/>
    <col min="12508" max="12508" width="11" style="72"/>
    <col min="12509" max="12509" width="17.5703125" style="72" customWidth="1"/>
    <col min="12510" max="12510" width="11.5703125" style="72" customWidth="1"/>
    <col min="12511" max="12514" width="11" style="72"/>
    <col min="12515" max="12515" width="22.5703125" style="72" customWidth="1"/>
    <col min="12516" max="12516" width="14" style="72" customWidth="1"/>
    <col min="12517" max="12517" width="1.7109375" style="72" customWidth="1"/>
    <col min="12518" max="12762" width="11" style="72"/>
    <col min="12763" max="12763" width="4.42578125" style="72" customWidth="1"/>
    <col min="12764" max="12764" width="11" style="72"/>
    <col min="12765" max="12765" width="17.5703125" style="72" customWidth="1"/>
    <col min="12766" max="12766" width="11.5703125" style="72" customWidth="1"/>
    <col min="12767" max="12770" width="11" style="72"/>
    <col min="12771" max="12771" width="22.5703125" style="72" customWidth="1"/>
    <col min="12772" max="12772" width="14" style="72" customWidth="1"/>
    <col min="12773" max="12773" width="1.7109375" style="72" customWidth="1"/>
    <col min="12774" max="13018" width="11" style="72"/>
    <col min="13019" max="13019" width="4.42578125" style="72" customWidth="1"/>
    <col min="13020" max="13020" width="11" style="72"/>
    <col min="13021" max="13021" width="17.5703125" style="72" customWidth="1"/>
    <col min="13022" max="13022" width="11.5703125" style="72" customWidth="1"/>
    <col min="13023" max="13026" width="11" style="72"/>
    <col min="13027" max="13027" width="22.5703125" style="72" customWidth="1"/>
    <col min="13028" max="13028" width="14" style="72" customWidth="1"/>
    <col min="13029" max="13029" width="1.7109375" style="72" customWidth="1"/>
    <col min="13030" max="13274" width="11" style="72"/>
    <col min="13275" max="13275" width="4.42578125" style="72" customWidth="1"/>
    <col min="13276" max="13276" width="11" style="72"/>
    <col min="13277" max="13277" width="17.5703125" style="72" customWidth="1"/>
    <col min="13278" max="13278" width="11.5703125" style="72" customWidth="1"/>
    <col min="13279" max="13282" width="11" style="72"/>
    <col min="13283" max="13283" width="22.5703125" style="72" customWidth="1"/>
    <col min="13284" max="13284" width="14" style="72" customWidth="1"/>
    <col min="13285" max="13285" width="1.7109375" style="72" customWidth="1"/>
    <col min="13286" max="13530" width="11" style="72"/>
    <col min="13531" max="13531" width="4.42578125" style="72" customWidth="1"/>
    <col min="13532" max="13532" width="11" style="72"/>
    <col min="13533" max="13533" width="17.5703125" style="72" customWidth="1"/>
    <col min="13534" max="13534" width="11.5703125" style="72" customWidth="1"/>
    <col min="13535" max="13538" width="11" style="72"/>
    <col min="13539" max="13539" width="22.5703125" style="72" customWidth="1"/>
    <col min="13540" max="13540" width="14" style="72" customWidth="1"/>
    <col min="13541" max="13541" width="1.7109375" style="72" customWidth="1"/>
    <col min="13542" max="13786" width="11" style="72"/>
    <col min="13787" max="13787" width="4.42578125" style="72" customWidth="1"/>
    <col min="13788" max="13788" width="11" style="72"/>
    <col min="13789" max="13789" width="17.5703125" style="72" customWidth="1"/>
    <col min="13790" max="13790" width="11.5703125" style="72" customWidth="1"/>
    <col min="13791" max="13794" width="11" style="72"/>
    <col min="13795" max="13795" width="22.5703125" style="72" customWidth="1"/>
    <col min="13796" max="13796" width="14" style="72" customWidth="1"/>
    <col min="13797" max="13797" width="1.7109375" style="72" customWidth="1"/>
    <col min="13798" max="14042" width="11" style="72"/>
    <col min="14043" max="14043" width="4.42578125" style="72" customWidth="1"/>
    <col min="14044" max="14044" width="11" style="72"/>
    <col min="14045" max="14045" width="17.5703125" style="72" customWidth="1"/>
    <col min="14046" max="14046" width="11.5703125" style="72" customWidth="1"/>
    <col min="14047" max="14050" width="11" style="72"/>
    <col min="14051" max="14051" width="22.5703125" style="72" customWidth="1"/>
    <col min="14052" max="14052" width="14" style="72" customWidth="1"/>
    <col min="14053" max="14053" width="1.7109375" style="72" customWidth="1"/>
    <col min="14054" max="14298" width="11" style="72"/>
    <col min="14299" max="14299" width="4.42578125" style="72" customWidth="1"/>
    <col min="14300" max="14300" width="11" style="72"/>
    <col min="14301" max="14301" width="17.5703125" style="72" customWidth="1"/>
    <col min="14302" max="14302" width="11.5703125" style="72" customWidth="1"/>
    <col min="14303" max="14306" width="11" style="72"/>
    <col min="14307" max="14307" width="22.5703125" style="72" customWidth="1"/>
    <col min="14308" max="14308" width="14" style="72" customWidth="1"/>
    <col min="14309" max="14309" width="1.7109375" style="72" customWidth="1"/>
    <col min="14310" max="14554" width="11" style="72"/>
    <col min="14555" max="14555" width="4.42578125" style="72" customWidth="1"/>
    <col min="14556" max="14556" width="11" style="72"/>
    <col min="14557" max="14557" width="17.5703125" style="72" customWidth="1"/>
    <col min="14558" max="14558" width="11.5703125" style="72" customWidth="1"/>
    <col min="14559" max="14562" width="11" style="72"/>
    <col min="14563" max="14563" width="22.5703125" style="72" customWidth="1"/>
    <col min="14564" max="14564" width="14" style="72" customWidth="1"/>
    <col min="14565" max="14565" width="1.7109375" style="72" customWidth="1"/>
    <col min="14566" max="14810" width="11" style="72"/>
    <col min="14811" max="14811" width="4.42578125" style="72" customWidth="1"/>
    <col min="14812" max="14812" width="11" style="72"/>
    <col min="14813" max="14813" width="17.5703125" style="72" customWidth="1"/>
    <col min="14814" max="14814" width="11.5703125" style="72" customWidth="1"/>
    <col min="14815" max="14818" width="11" style="72"/>
    <col min="14819" max="14819" width="22.5703125" style="72" customWidth="1"/>
    <col min="14820" max="14820" width="14" style="72" customWidth="1"/>
    <col min="14821" max="14821" width="1.7109375" style="72" customWidth="1"/>
    <col min="14822" max="15066" width="11" style="72"/>
    <col min="15067" max="15067" width="4.42578125" style="72" customWidth="1"/>
    <col min="15068" max="15068" width="11" style="72"/>
    <col min="15069" max="15069" width="17.5703125" style="72" customWidth="1"/>
    <col min="15070" max="15070" width="11.5703125" style="72" customWidth="1"/>
    <col min="15071" max="15074" width="11" style="72"/>
    <col min="15075" max="15075" width="22.5703125" style="72" customWidth="1"/>
    <col min="15076" max="15076" width="14" style="72" customWidth="1"/>
    <col min="15077" max="15077" width="1.7109375" style="72" customWidth="1"/>
    <col min="15078" max="15322" width="11" style="72"/>
    <col min="15323" max="15323" width="4.42578125" style="72" customWidth="1"/>
    <col min="15324" max="15324" width="11" style="72"/>
    <col min="15325" max="15325" width="17.5703125" style="72" customWidth="1"/>
    <col min="15326" max="15326" width="11.5703125" style="72" customWidth="1"/>
    <col min="15327" max="15330" width="11" style="72"/>
    <col min="15331" max="15331" width="22.5703125" style="72" customWidth="1"/>
    <col min="15332" max="15332" width="14" style="72" customWidth="1"/>
    <col min="15333" max="15333" width="1.7109375" style="72" customWidth="1"/>
    <col min="15334" max="15578" width="11" style="72"/>
    <col min="15579" max="15579" width="4.42578125" style="72" customWidth="1"/>
    <col min="15580" max="15580" width="11" style="72"/>
    <col min="15581" max="15581" width="17.5703125" style="72" customWidth="1"/>
    <col min="15582" max="15582" width="11.5703125" style="72" customWidth="1"/>
    <col min="15583" max="15586" width="11" style="72"/>
    <col min="15587" max="15587" width="22.5703125" style="72" customWidth="1"/>
    <col min="15588" max="15588" width="14" style="72" customWidth="1"/>
    <col min="15589" max="15589" width="1.7109375" style="72" customWidth="1"/>
    <col min="15590" max="15834" width="11" style="72"/>
    <col min="15835" max="15835" width="4.42578125" style="72" customWidth="1"/>
    <col min="15836" max="15836" width="11" style="72"/>
    <col min="15837" max="15837" width="17.5703125" style="72" customWidth="1"/>
    <col min="15838" max="15838" width="11.5703125" style="72" customWidth="1"/>
    <col min="15839" max="15842" width="11" style="72"/>
    <col min="15843" max="15843" width="22.5703125" style="72" customWidth="1"/>
    <col min="15844" max="15844" width="14" style="72" customWidth="1"/>
    <col min="15845" max="15845" width="1.7109375" style="72" customWidth="1"/>
    <col min="15846" max="16090" width="11" style="72"/>
    <col min="16091" max="16091" width="4.42578125" style="72" customWidth="1"/>
    <col min="16092" max="16092" width="11" style="72"/>
    <col min="16093" max="16093" width="17.5703125" style="72" customWidth="1"/>
    <col min="16094" max="16094" width="11.5703125" style="72" customWidth="1"/>
    <col min="16095" max="16098" width="11" style="72"/>
    <col min="16099" max="16099" width="22.5703125" style="72" customWidth="1"/>
    <col min="16100" max="16100" width="14" style="72" customWidth="1"/>
    <col min="16101" max="16101" width="1.7109375" style="72" customWidth="1"/>
    <col min="16102" max="16384" width="11" style="72"/>
  </cols>
  <sheetData>
    <row r="1" spans="2:10" ht="6" customHeight="1" thickBot="1" x14ac:dyDescent="0.25"/>
    <row r="2" spans="2:10" ht="19.5" customHeight="1" x14ac:dyDescent="0.2">
      <c r="B2" s="73"/>
      <c r="C2" s="74"/>
      <c r="D2" s="75" t="s">
        <v>140</v>
      </c>
      <c r="E2" s="76"/>
      <c r="F2" s="76"/>
      <c r="G2" s="76"/>
      <c r="H2" s="76"/>
      <c r="I2" s="77"/>
      <c r="J2" s="78" t="s">
        <v>141</v>
      </c>
    </row>
    <row r="3" spans="2:10" ht="13.5" thickBot="1" x14ac:dyDescent="0.25">
      <c r="B3" s="79"/>
      <c r="C3" s="80"/>
      <c r="D3" s="81"/>
      <c r="E3" s="82"/>
      <c r="F3" s="82"/>
      <c r="G3" s="82"/>
      <c r="H3" s="82"/>
      <c r="I3" s="83"/>
      <c r="J3" s="84"/>
    </row>
    <row r="4" spans="2:10" x14ac:dyDescent="0.2">
      <c r="B4" s="79"/>
      <c r="C4" s="80"/>
      <c r="D4" s="75" t="s">
        <v>142</v>
      </c>
      <c r="E4" s="76"/>
      <c r="F4" s="76"/>
      <c r="G4" s="76"/>
      <c r="H4" s="76"/>
      <c r="I4" s="77"/>
      <c r="J4" s="78" t="s">
        <v>143</v>
      </c>
    </row>
    <row r="5" spans="2:10" x14ac:dyDescent="0.2">
      <c r="B5" s="79"/>
      <c r="C5" s="80"/>
      <c r="D5" s="85"/>
      <c r="E5" s="86"/>
      <c r="F5" s="86"/>
      <c r="G5" s="86"/>
      <c r="H5" s="86"/>
      <c r="I5" s="87"/>
      <c r="J5" s="88"/>
    </row>
    <row r="6" spans="2:10" ht="13.5" thickBot="1" x14ac:dyDescent="0.25">
      <c r="B6" s="89"/>
      <c r="C6" s="90"/>
      <c r="D6" s="81"/>
      <c r="E6" s="82"/>
      <c r="F6" s="82"/>
      <c r="G6" s="82"/>
      <c r="H6" s="82"/>
      <c r="I6" s="83"/>
      <c r="J6" s="84"/>
    </row>
    <row r="7" spans="2:10" x14ac:dyDescent="0.2">
      <c r="B7" s="91"/>
      <c r="J7" s="92"/>
    </row>
    <row r="8" spans="2:10" x14ac:dyDescent="0.2">
      <c r="B8" s="91"/>
      <c r="J8" s="92"/>
    </row>
    <row r="9" spans="2:10" x14ac:dyDescent="0.2">
      <c r="B9" s="91"/>
      <c r="J9" s="92"/>
    </row>
    <row r="10" spans="2:10" x14ac:dyDescent="0.2">
      <c r="B10" s="91"/>
      <c r="C10" s="93" t="s">
        <v>170</v>
      </c>
      <c r="E10" s="94"/>
      <c r="J10" s="92"/>
    </row>
    <row r="11" spans="2:10" x14ac:dyDescent="0.2">
      <c r="B11" s="91"/>
      <c r="J11" s="92"/>
    </row>
    <row r="12" spans="2:10" x14ac:dyDescent="0.2">
      <c r="B12" s="91"/>
      <c r="C12" s="93" t="s">
        <v>171</v>
      </c>
      <c r="J12" s="92"/>
    </row>
    <row r="13" spans="2:10" x14ac:dyDescent="0.2">
      <c r="B13" s="91"/>
      <c r="C13" s="93" t="s">
        <v>172</v>
      </c>
      <c r="J13" s="92"/>
    </row>
    <row r="14" spans="2:10" x14ac:dyDescent="0.2">
      <c r="B14" s="91"/>
      <c r="J14" s="92"/>
    </row>
    <row r="15" spans="2:10" x14ac:dyDescent="0.2">
      <c r="B15" s="91"/>
      <c r="C15" s="72" t="s">
        <v>173</v>
      </c>
      <c r="J15" s="92"/>
    </row>
    <row r="16" spans="2:10" x14ac:dyDescent="0.2">
      <c r="B16" s="91"/>
      <c r="C16" s="95"/>
      <c r="J16" s="92"/>
    </row>
    <row r="17" spans="2:10" x14ac:dyDescent="0.2">
      <c r="B17" s="91"/>
      <c r="C17" s="72" t="s">
        <v>174</v>
      </c>
      <c r="D17" s="94"/>
      <c r="H17" s="96" t="s">
        <v>144</v>
      </c>
      <c r="I17" s="96" t="s">
        <v>145</v>
      </c>
      <c r="J17" s="92"/>
    </row>
    <row r="18" spans="2:10" x14ac:dyDescent="0.2">
      <c r="B18" s="91"/>
      <c r="C18" s="93" t="s">
        <v>146</v>
      </c>
      <c r="D18" s="93"/>
      <c r="E18" s="93"/>
      <c r="F18" s="93"/>
      <c r="H18" s="97">
        <v>9</v>
      </c>
      <c r="I18" s="98">
        <v>4273379</v>
      </c>
      <c r="J18" s="92"/>
    </row>
    <row r="19" spans="2:10" x14ac:dyDescent="0.2">
      <c r="B19" s="91"/>
      <c r="C19" s="72" t="s">
        <v>147</v>
      </c>
      <c r="H19" s="99">
        <v>4</v>
      </c>
      <c r="I19" s="100">
        <v>2408404</v>
      </c>
      <c r="J19" s="92"/>
    </row>
    <row r="20" spans="2:10" x14ac:dyDescent="0.2">
      <c r="B20" s="91"/>
      <c r="C20" s="72" t="s">
        <v>148</v>
      </c>
      <c r="H20" s="99">
        <v>2</v>
      </c>
      <c r="I20" s="100">
        <v>1297048</v>
      </c>
      <c r="J20" s="92"/>
    </row>
    <row r="21" spans="2:10" x14ac:dyDescent="0.2">
      <c r="B21" s="91"/>
      <c r="C21" s="72" t="s">
        <v>149</v>
      </c>
      <c r="H21" s="99">
        <v>3</v>
      </c>
      <c r="I21" s="101">
        <v>567927</v>
      </c>
      <c r="J21" s="92"/>
    </row>
    <row r="22" spans="2:10" x14ac:dyDescent="0.2">
      <c r="B22" s="91"/>
      <c r="C22" s="72" t="s">
        <v>150</v>
      </c>
      <c r="H22" s="99"/>
      <c r="I22" s="100">
        <v>0</v>
      </c>
      <c r="J22" s="92"/>
    </row>
    <row r="23" spans="2:10" ht="13.5" thickBot="1" x14ac:dyDescent="0.25">
      <c r="B23" s="91"/>
      <c r="C23" s="72" t="s">
        <v>151</v>
      </c>
      <c r="H23" s="102"/>
      <c r="I23" s="103">
        <v>0</v>
      </c>
      <c r="J23" s="92"/>
    </row>
    <row r="24" spans="2:10" x14ac:dyDescent="0.2">
      <c r="B24" s="91"/>
      <c r="C24" s="93" t="s">
        <v>152</v>
      </c>
      <c r="D24" s="93"/>
      <c r="E24" s="93"/>
      <c r="F24" s="93"/>
      <c r="H24" s="97">
        <f>H19+H20+H21+H22+H23</f>
        <v>9</v>
      </c>
      <c r="I24" s="104">
        <f>I19+I20+I21+I22+I23</f>
        <v>4273379</v>
      </c>
      <c r="J24" s="92"/>
    </row>
    <row r="25" spans="2:10" x14ac:dyDescent="0.2">
      <c r="B25" s="91"/>
      <c r="C25" s="72" t="s">
        <v>153</v>
      </c>
      <c r="H25" s="99">
        <v>0</v>
      </c>
      <c r="I25" s="100">
        <v>0</v>
      </c>
      <c r="J25" s="92"/>
    </row>
    <row r="26" spans="2:10" ht="13.5" thickBot="1" x14ac:dyDescent="0.25">
      <c r="B26" s="91"/>
      <c r="C26" s="72" t="s">
        <v>154</v>
      </c>
      <c r="H26" s="102">
        <v>0</v>
      </c>
      <c r="I26" s="103">
        <v>0</v>
      </c>
      <c r="J26" s="92"/>
    </row>
    <row r="27" spans="2:10" x14ac:dyDescent="0.2">
      <c r="B27" s="91"/>
      <c r="C27" s="93" t="s">
        <v>155</v>
      </c>
      <c r="D27" s="93"/>
      <c r="E27" s="93"/>
      <c r="F27" s="93"/>
      <c r="H27" s="97">
        <f>H25+H26</f>
        <v>0</v>
      </c>
      <c r="I27" s="104">
        <f>I25+I26</f>
        <v>0</v>
      </c>
      <c r="J27" s="92"/>
    </row>
    <row r="28" spans="2:10" ht="13.5" thickBot="1" x14ac:dyDescent="0.25">
      <c r="B28" s="91"/>
      <c r="C28" s="72" t="s">
        <v>156</v>
      </c>
      <c r="D28" s="93"/>
      <c r="E28" s="93"/>
      <c r="F28" s="93"/>
      <c r="H28" s="102">
        <v>0</v>
      </c>
      <c r="I28" s="103">
        <v>0</v>
      </c>
      <c r="J28" s="92"/>
    </row>
    <row r="29" spans="2:10" x14ac:dyDescent="0.2">
      <c r="B29" s="91"/>
      <c r="C29" s="93" t="s">
        <v>157</v>
      </c>
      <c r="D29" s="93"/>
      <c r="E29" s="93"/>
      <c r="F29" s="93"/>
      <c r="H29" s="99">
        <f>H28</f>
        <v>0</v>
      </c>
      <c r="I29" s="100">
        <f>I28</f>
        <v>0</v>
      </c>
      <c r="J29" s="92"/>
    </row>
    <row r="30" spans="2:10" x14ac:dyDescent="0.2">
      <c r="B30" s="91"/>
      <c r="C30" s="93"/>
      <c r="D30" s="93"/>
      <c r="E30" s="93"/>
      <c r="F30" s="93"/>
      <c r="H30" s="105"/>
      <c r="I30" s="104"/>
      <c r="J30" s="92"/>
    </row>
    <row r="31" spans="2:10" ht="13.5" thickBot="1" x14ac:dyDescent="0.25">
      <c r="B31" s="91"/>
      <c r="C31" s="93" t="s">
        <v>158</v>
      </c>
      <c r="D31" s="93"/>
      <c r="H31" s="106">
        <f>H24+H27+H29</f>
        <v>9</v>
      </c>
      <c r="I31" s="107">
        <f>I24+I27+I29</f>
        <v>4273379</v>
      </c>
      <c r="J31" s="92"/>
    </row>
    <row r="32" spans="2:10" ht="13.5" thickTop="1" x14ac:dyDescent="0.2">
      <c r="B32" s="91"/>
      <c r="C32" s="93"/>
      <c r="D32" s="93"/>
      <c r="H32" s="108"/>
      <c r="I32" s="100"/>
      <c r="J32" s="92"/>
    </row>
    <row r="33" spans="2:10" x14ac:dyDescent="0.2">
      <c r="B33" s="91"/>
      <c r="G33" s="108"/>
      <c r="H33" s="108"/>
      <c r="I33" s="108"/>
      <c r="J33" s="92"/>
    </row>
    <row r="34" spans="2:10" x14ac:dyDescent="0.2">
      <c r="B34" s="91"/>
      <c r="G34" s="108"/>
      <c r="H34" s="108"/>
      <c r="I34" s="108"/>
      <c r="J34" s="92"/>
    </row>
    <row r="35" spans="2:10" x14ac:dyDescent="0.2">
      <c r="B35" s="91"/>
      <c r="G35" s="108"/>
      <c r="H35" s="108"/>
      <c r="I35" s="108"/>
      <c r="J35" s="92"/>
    </row>
    <row r="36" spans="2:10" ht="13.5" thickBot="1" x14ac:dyDescent="0.25">
      <c r="B36" s="91"/>
      <c r="C36" s="109"/>
      <c r="D36" s="110"/>
      <c r="G36" s="109" t="s">
        <v>159</v>
      </c>
      <c r="H36" s="110"/>
      <c r="I36" s="108"/>
      <c r="J36" s="92"/>
    </row>
    <row r="37" spans="2:10" ht="4.5" customHeight="1" x14ac:dyDescent="0.2">
      <c r="B37" s="91"/>
      <c r="C37" s="108"/>
      <c r="D37" s="108"/>
      <c r="G37" s="108"/>
      <c r="H37" s="108"/>
      <c r="I37" s="108"/>
      <c r="J37" s="92"/>
    </row>
    <row r="38" spans="2:10" x14ac:dyDescent="0.2">
      <c r="B38" s="91"/>
      <c r="C38" s="93" t="s">
        <v>175</v>
      </c>
      <c r="G38" s="111" t="s">
        <v>160</v>
      </c>
      <c r="H38" s="108"/>
      <c r="I38" s="108"/>
      <c r="J38" s="92"/>
    </row>
    <row r="39" spans="2:10" x14ac:dyDescent="0.2">
      <c r="B39" s="91"/>
      <c r="G39" s="108"/>
      <c r="H39" s="108"/>
      <c r="I39" s="108"/>
      <c r="J39" s="92"/>
    </row>
    <row r="40" spans="2:10" ht="18.75" customHeight="1" thickBot="1" x14ac:dyDescent="0.25">
      <c r="B40" s="112"/>
      <c r="C40" s="113"/>
      <c r="D40" s="113"/>
      <c r="E40" s="113"/>
      <c r="F40" s="113"/>
      <c r="G40" s="110"/>
      <c r="H40" s="110"/>
      <c r="I40" s="110"/>
      <c r="J40" s="114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4" zoomScaleNormal="100" zoomScaleSheetLayoutView="100" workbookViewId="0">
      <selection activeCell="C26" sqref="C26"/>
    </sheetView>
  </sheetViews>
  <sheetFormatPr baseColWidth="10" defaultRowHeight="12.75" x14ac:dyDescent="0.2"/>
  <cols>
    <col min="1" max="1" width="4.42578125" style="72" customWidth="1"/>
    <col min="2" max="2" width="11.42578125" style="72"/>
    <col min="3" max="3" width="18.7109375" style="72" customWidth="1"/>
    <col min="4" max="4" width="18.28515625" style="72" customWidth="1"/>
    <col min="5" max="5" width="9.140625" style="72" customWidth="1"/>
    <col min="6" max="8" width="11.42578125" style="72"/>
    <col min="9" max="9" width="19.85546875" style="72" customWidth="1"/>
    <col min="10" max="10" width="15.85546875" style="72" customWidth="1"/>
    <col min="11" max="11" width="7.140625" style="72" customWidth="1"/>
    <col min="12" max="216" width="11.42578125" style="72"/>
    <col min="217" max="217" width="4.42578125" style="72" customWidth="1"/>
    <col min="218" max="218" width="11.42578125" style="72"/>
    <col min="219" max="219" width="17.5703125" style="72" customWidth="1"/>
    <col min="220" max="220" width="11.5703125" style="72" customWidth="1"/>
    <col min="221" max="224" width="11.42578125" style="72"/>
    <col min="225" max="225" width="22.5703125" style="72" customWidth="1"/>
    <col min="226" max="226" width="14" style="72" customWidth="1"/>
    <col min="227" max="227" width="1.7109375" style="72" customWidth="1"/>
    <col min="228" max="472" width="11.42578125" style="72"/>
    <col min="473" max="473" width="4.42578125" style="72" customWidth="1"/>
    <col min="474" max="474" width="11.42578125" style="72"/>
    <col min="475" max="475" width="17.5703125" style="72" customWidth="1"/>
    <col min="476" max="476" width="11.5703125" style="72" customWidth="1"/>
    <col min="477" max="480" width="11.42578125" style="72"/>
    <col min="481" max="481" width="22.5703125" style="72" customWidth="1"/>
    <col min="482" max="482" width="14" style="72" customWidth="1"/>
    <col min="483" max="483" width="1.7109375" style="72" customWidth="1"/>
    <col min="484" max="728" width="11.42578125" style="72"/>
    <col min="729" max="729" width="4.42578125" style="72" customWidth="1"/>
    <col min="730" max="730" width="11.42578125" style="72"/>
    <col min="731" max="731" width="17.5703125" style="72" customWidth="1"/>
    <col min="732" max="732" width="11.5703125" style="72" customWidth="1"/>
    <col min="733" max="736" width="11.42578125" style="72"/>
    <col min="737" max="737" width="22.5703125" style="72" customWidth="1"/>
    <col min="738" max="738" width="14" style="72" customWidth="1"/>
    <col min="739" max="739" width="1.7109375" style="72" customWidth="1"/>
    <col min="740" max="984" width="11.42578125" style="72"/>
    <col min="985" max="985" width="4.42578125" style="72" customWidth="1"/>
    <col min="986" max="986" width="11.42578125" style="72"/>
    <col min="987" max="987" width="17.5703125" style="72" customWidth="1"/>
    <col min="988" max="988" width="11.5703125" style="72" customWidth="1"/>
    <col min="989" max="992" width="11.42578125" style="72"/>
    <col min="993" max="993" width="22.5703125" style="72" customWidth="1"/>
    <col min="994" max="994" width="14" style="72" customWidth="1"/>
    <col min="995" max="995" width="1.7109375" style="72" customWidth="1"/>
    <col min="996" max="1240" width="11.42578125" style="72"/>
    <col min="1241" max="1241" width="4.42578125" style="72" customWidth="1"/>
    <col min="1242" max="1242" width="11.42578125" style="72"/>
    <col min="1243" max="1243" width="17.5703125" style="72" customWidth="1"/>
    <col min="1244" max="1244" width="11.5703125" style="72" customWidth="1"/>
    <col min="1245" max="1248" width="11.42578125" style="72"/>
    <col min="1249" max="1249" width="22.5703125" style="72" customWidth="1"/>
    <col min="1250" max="1250" width="14" style="72" customWidth="1"/>
    <col min="1251" max="1251" width="1.7109375" style="72" customWidth="1"/>
    <col min="1252" max="1496" width="11.42578125" style="72"/>
    <col min="1497" max="1497" width="4.42578125" style="72" customWidth="1"/>
    <col min="1498" max="1498" width="11.42578125" style="72"/>
    <col min="1499" max="1499" width="17.5703125" style="72" customWidth="1"/>
    <col min="1500" max="1500" width="11.5703125" style="72" customWidth="1"/>
    <col min="1501" max="1504" width="11.42578125" style="72"/>
    <col min="1505" max="1505" width="22.5703125" style="72" customWidth="1"/>
    <col min="1506" max="1506" width="14" style="72" customWidth="1"/>
    <col min="1507" max="1507" width="1.7109375" style="72" customWidth="1"/>
    <col min="1508" max="1752" width="11.42578125" style="72"/>
    <col min="1753" max="1753" width="4.42578125" style="72" customWidth="1"/>
    <col min="1754" max="1754" width="11.42578125" style="72"/>
    <col min="1755" max="1755" width="17.5703125" style="72" customWidth="1"/>
    <col min="1756" max="1756" width="11.5703125" style="72" customWidth="1"/>
    <col min="1757" max="1760" width="11.42578125" style="72"/>
    <col min="1761" max="1761" width="22.5703125" style="72" customWidth="1"/>
    <col min="1762" max="1762" width="14" style="72" customWidth="1"/>
    <col min="1763" max="1763" width="1.7109375" style="72" customWidth="1"/>
    <col min="1764" max="2008" width="11.42578125" style="72"/>
    <col min="2009" max="2009" width="4.42578125" style="72" customWidth="1"/>
    <col min="2010" max="2010" width="11.42578125" style="72"/>
    <col min="2011" max="2011" width="17.5703125" style="72" customWidth="1"/>
    <col min="2012" max="2012" width="11.5703125" style="72" customWidth="1"/>
    <col min="2013" max="2016" width="11.42578125" style="72"/>
    <col min="2017" max="2017" width="22.5703125" style="72" customWidth="1"/>
    <col min="2018" max="2018" width="14" style="72" customWidth="1"/>
    <col min="2019" max="2019" width="1.7109375" style="72" customWidth="1"/>
    <col min="2020" max="2264" width="11.42578125" style="72"/>
    <col min="2265" max="2265" width="4.42578125" style="72" customWidth="1"/>
    <col min="2266" max="2266" width="11.42578125" style="72"/>
    <col min="2267" max="2267" width="17.5703125" style="72" customWidth="1"/>
    <col min="2268" max="2268" width="11.5703125" style="72" customWidth="1"/>
    <col min="2269" max="2272" width="11.42578125" style="72"/>
    <col min="2273" max="2273" width="22.5703125" style="72" customWidth="1"/>
    <col min="2274" max="2274" width="14" style="72" customWidth="1"/>
    <col min="2275" max="2275" width="1.7109375" style="72" customWidth="1"/>
    <col min="2276" max="2520" width="11.42578125" style="72"/>
    <col min="2521" max="2521" width="4.42578125" style="72" customWidth="1"/>
    <col min="2522" max="2522" width="11.42578125" style="72"/>
    <col min="2523" max="2523" width="17.5703125" style="72" customWidth="1"/>
    <col min="2524" max="2524" width="11.5703125" style="72" customWidth="1"/>
    <col min="2525" max="2528" width="11.42578125" style="72"/>
    <col min="2529" max="2529" width="22.5703125" style="72" customWidth="1"/>
    <col min="2530" max="2530" width="14" style="72" customWidth="1"/>
    <col min="2531" max="2531" width="1.7109375" style="72" customWidth="1"/>
    <col min="2532" max="2776" width="11.42578125" style="72"/>
    <col min="2777" max="2777" width="4.42578125" style="72" customWidth="1"/>
    <col min="2778" max="2778" width="11.42578125" style="72"/>
    <col min="2779" max="2779" width="17.5703125" style="72" customWidth="1"/>
    <col min="2780" max="2780" width="11.5703125" style="72" customWidth="1"/>
    <col min="2781" max="2784" width="11.42578125" style="72"/>
    <col min="2785" max="2785" width="22.5703125" style="72" customWidth="1"/>
    <col min="2786" max="2786" width="14" style="72" customWidth="1"/>
    <col min="2787" max="2787" width="1.7109375" style="72" customWidth="1"/>
    <col min="2788" max="3032" width="11.42578125" style="72"/>
    <col min="3033" max="3033" width="4.42578125" style="72" customWidth="1"/>
    <col min="3034" max="3034" width="11.42578125" style="72"/>
    <col min="3035" max="3035" width="17.5703125" style="72" customWidth="1"/>
    <col min="3036" max="3036" width="11.5703125" style="72" customWidth="1"/>
    <col min="3037" max="3040" width="11.42578125" style="72"/>
    <col min="3041" max="3041" width="22.5703125" style="72" customWidth="1"/>
    <col min="3042" max="3042" width="14" style="72" customWidth="1"/>
    <col min="3043" max="3043" width="1.7109375" style="72" customWidth="1"/>
    <col min="3044" max="3288" width="11.42578125" style="72"/>
    <col min="3289" max="3289" width="4.42578125" style="72" customWidth="1"/>
    <col min="3290" max="3290" width="11.42578125" style="72"/>
    <col min="3291" max="3291" width="17.5703125" style="72" customWidth="1"/>
    <col min="3292" max="3292" width="11.5703125" style="72" customWidth="1"/>
    <col min="3293" max="3296" width="11.42578125" style="72"/>
    <col min="3297" max="3297" width="22.5703125" style="72" customWidth="1"/>
    <col min="3298" max="3298" width="14" style="72" customWidth="1"/>
    <col min="3299" max="3299" width="1.7109375" style="72" customWidth="1"/>
    <col min="3300" max="3544" width="11.42578125" style="72"/>
    <col min="3545" max="3545" width="4.42578125" style="72" customWidth="1"/>
    <col min="3546" max="3546" width="11.42578125" style="72"/>
    <col min="3547" max="3547" width="17.5703125" style="72" customWidth="1"/>
    <col min="3548" max="3548" width="11.5703125" style="72" customWidth="1"/>
    <col min="3549" max="3552" width="11.42578125" style="72"/>
    <col min="3553" max="3553" width="22.5703125" style="72" customWidth="1"/>
    <col min="3554" max="3554" width="14" style="72" customWidth="1"/>
    <col min="3555" max="3555" width="1.7109375" style="72" customWidth="1"/>
    <col min="3556" max="3800" width="11.42578125" style="72"/>
    <col min="3801" max="3801" width="4.42578125" style="72" customWidth="1"/>
    <col min="3802" max="3802" width="11.42578125" style="72"/>
    <col min="3803" max="3803" width="17.5703125" style="72" customWidth="1"/>
    <col min="3804" max="3804" width="11.5703125" style="72" customWidth="1"/>
    <col min="3805" max="3808" width="11.42578125" style="72"/>
    <col min="3809" max="3809" width="22.5703125" style="72" customWidth="1"/>
    <col min="3810" max="3810" width="14" style="72" customWidth="1"/>
    <col min="3811" max="3811" width="1.7109375" style="72" customWidth="1"/>
    <col min="3812" max="4056" width="11.42578125" style="72"/>
    <col min="4057" max="4057" width="4.42578125" style="72" customWidth="1"/>
    <col min="4058" max="4058" width="11.42578125" style="72"/>
    <col min="4059" max="4059" width="17.5703125" style="72" customWidth="1"/>
    <col min="4060" max="4060" width="11.5703125" style="72" customWidth="1"/>
    <col min="4061" max="4064" width="11.42578125" style="72"/>
    <col min="4065" max="4065" width="22.5703125" style="72" customWidth="1"/>
    <col min="4066" max="4066" width="14" style="72" customWidth="1"/>
    <col min="4067" max="4067" width="1.7109375" style="72" customWidth="1"/>
    <col min="4068" max="4312" width="11.42578125" style="72"/>
    <col min="4313" max="4313" width="4.42578125" style="72" customWidth="1"/>
    <col min="4314" max="4314" width="11.42578125" style="72"/>
    <col min="4315" max="4315" width="17.5703125" style="72" customWidth="1"/>
    <col min="4316" max="4316" width="11.5703125" style="72" customWidth="1"/>
    <col min="4317" max="4320" width="11.42578125" style="72"/>
    <col min="4321" max="4321" width="22.5703125" style="72" customWidth="1"/>
    <col min="4322" max="4322" width="14" style="72" customWidth="1"/>
    <col min="4323" max="4323" width="1.7109375" style="72" customWidth="1"/>
    <col min="4324" max="4568" width="11.42578125" style="72"/>
    <col min="4569" max="4569" width="4.42578125" style="72" customWidth="1"/>
    <col min="4570" max="4570" width="11.42578125" style="72"/>
    <col min="4571" max="4571" width="17.5703125" style="72" customWidth="1"/>
    <col min="4572" max="4572" width="11.5703125" style="72" customWidth="1"/>
    <col min="4573" max="4576" width="11.42578125" style="72"/>
    <col min="4577" max="4577" width="22.5703125" style="72" customWidth="1"/>
    <col min="4578" max="4578" width="14" style="72" customWidth="1"/>
    <col min="4579" max="4579" width="1.7109375" style="72" customWidth="1"/>
    <col min="4580" max="4824" width="11.42578125" style="72"/>
    <col min="4825" max="4825" width="4.42578125" style="72" customWidth="1"/>
    <col min="4826" max="4826" width="11.42578125" style="72"/>
    <col min="4827" max="4827" width="17.5703125" style="72" customWidth="1"/>
    <col min="4828" max="4828" width="11.5703125" style="72" customWidth="1"/>
    <col min="4829" max="4832" width="11.42578125" style="72"/>
    <col min="4833" max="4833" width="22.5703125" style="72" customWidth="1"/>
    <col min="4834" max="4834" width="14" style="72" customWidth="1"/>
    <col min="4835" max="4835" width="1.7109375" style="72" customWidth="1"/>
    <col min="4836" max="5080" width="11.42578125" style="72"/>
    <col min="5081" max="5081" width="4.42578125" style="72" customWidth="1"/>
    <col min="5082" max="5082" width="11.42578125" style="72"/>
    <col min="5083" max="5083" width="17.5703125" style="72" customWidth="1"/>
    <col min="5084" max="5084" width="11.5703125" style="72" customWidth="1"/>
    <col min="5085" max="5088" width="11.42578125" style="72"/>
    <col min="5089" max="5089" width="22.5703125" style="72" customWidth="1"/>
    <col min="5090" max="5090" width="14" style="72" customWidth="1"/>
    <col min="5091" max="5091" width="1.7109375" style="72" customWidth="1"/>
    <col min="5092" max="5336" width="11.42578125" style="72"/>
    <col min="5337" max="5337" width="4.42578125" style="72" customWidth="1"/>
    <col min="5338" max="5338" width="11.42578125" style="72"/>
    <col min="5339" max="5339" width="17.5703125" style="72" customWidth="1"/>
    <col min="5340" max="5340" width="11.5703125" style="72" customWidth="1"/>
    <col min="5341" max="5344" width="11.42578125" style="72"/>
    <col min="5345" max="5345" width="22.5703125" style="72" customWidth="1"/>
    <col min="5346" max="5346" width="14" style="72" customWidth="1"/>
    <col min="5347" max="5347" width="1.7109375" style="72" customWidth="1"/>
    <col min="5348" max="5592" width="11.42578125" style="72"/>
    <col min="5593" max="5593" width="4.42578125" style="72" customWidth="1"/>
    <col min="5594" max="5594" width="11.42578125" style="72"/>
    <col min="5595" max="5595" width="17.5703125" style="72" customWidth="1"/>
    <col min="5596" max="5596" width="11.5703125" style="72" customWidth="1"/>
    <col min="5597" max="5600" width="11.42578125" style="72"/>
    <col min="5601" max="5601" width="22.5703125" style="72" customWidth="1"/>
    <col min="5602" max="5602" width="14" style="72" customWidth="1"/>
    <col min="5603" max="5603" width="1.7109375" style="72" customWidth="1"/>
    <col min="5604" max="5848" width="11.42578125" style="72"/>
    <col min="5849" max="5849" width="4.42578125" style="72" customWidth="1"/>
    <col min="5850" max="5850" width="11.42578125" style="72"/>
    <col min="5851" max="5851" width="17.5703125" style="72" customWidth="1"/>
    <col min="5852" max="5852" width="11.5703125" style="72" customWidth="1"/>
    <col min="5853" max="5856" width="11.42578125" style="72"/>
    <col min="5857" max="5857" width="22.5703125" style="72" customWidth="1"/>
    <col min="5858" max="5858" width="14" style="72" customWidth="1"/>
    <col min="5859" max="5859" width="1.7109375" style="72" customWidth="1"/>
    <col min="5860" max="6104" width="11.42578125" style="72"/>
    <col min="6105" max="6105" width="4.42578125" style="72" customWidth="1"/>
    <col min="6106" max="6106" width="11.42578125" style="72"/>
    <col min="6107" max="6107" width="17.5703125" style="72" customWidth="1"/>
    <col min="6108" max="6108" width="11.5703125" style="72" customWidth="1"/>
    <col min="6109" max="6112" width="11.42578125" style="72"/>
    <col min="6113" max="6113" width="22.5703125" style="72" customWidth="1"/>
    <col min="6114" max="6114" width="14" style="72" customWidth="1"/>
    <col min="6115" max="6115" width="1.7109375" style="72" customWidth="1"/>
    <col min="6116" max="6360" width="11.42578125" style="72"/>
    <col min="6361" max="6361" width="4.42578125" style="72" customWidth="1"/>
    <col min="6362" max="6362" width="11.42578125" style="72"/>
    <col min="6363" max="6363" width="17.5703125" style="72" customWidth="1"/>
    <col min="6364" max="6364" width="11.5703125" style="72" customWidth="1"/>
    <col min="6365" max="6368" width="11.42578125" style="72"/>
    <col min="6369" max="6369" width="22.5703125" style="72" customWidth="1"/>
    <col min="6370" max="6370" width="14" style="72" customWidth="1"/>
    <col min="6371" max="6371" width="1.7109375" style="72" customWidth="1"/>
    <col min="6372" max="6616" width="11.42578125" style="72"/>
    <col min="6617" max="6617" width="4.42578125" style="72" customWidth="1"/>
    <col min="6618" max="6618" width="11.42578125" style="72"/>
    <col min="6619" max="6619" width="17.5703125" style="72" customWidth="1"/>
    <col min="6620" max="6620" width="11.5703125" style="72" customWidth="1"/>
    <col min="6621" max="6624" width="11.42578125" style="72"/>
    <col min="6625" max="6625" width="22.5703125" style="72" customWidth="1"/>
    <col min="6626" max="6626" width="14" style="72" customWidth="1"/>
    <col min="6627" max="6627" width="1.7109375" style="72" customWidth="1"/>
    <col min="6628" max="6872" width="11.42578125" style="72"/>
    <col min="6873" max="6873" width="4.42578125" style="72" customWidth="1"/>
    <col min="6874" max="6874" width="11.42578125" style="72"/>
    <col min="6875" max="6875" width="17.5703125" style="72" customWidth="1"/>
    <col min="6876" max="6876" width="11.5703125" style="72" customWidth="1"/>
    <col min="6877" max="6880" width="11.42578125" style="72"/>
    <col min="6881" max="6881" width="22.5703125" style="72" customWidth="1"/>
    <col min="6882" max="6882" width="14" style="72" customWidth="1"/>
    <col min="6883" max="6883" width="1.7109375" style="72" customWidth="1"/>
    <col min="6884" max="7128" width="11.42578125" style="72"/>
    <col min="7129" max="7129" width="4.42578125" style="72" customWidth="1"/>
    <col min="7130" max="7130" width="11.42578125" style="72"/>
    <col min="7131" max="7131" width="17.5703125" style="72" customWidth="1"/>
    <col min="7132" max="7132" width="11.5703125" style="72" customWidth="1"/>
    <col min="7133" max="7136" width="11.42578125" style="72"/>
    <col min="7137" max="7137" width="22.5703125" style="72" customWidth="1"/>
    <col min="7138" max="7138" width="14" style="72" customWidth="1"/>
    <col min="7139" max="7139" width="1.7109375" style="72" customWidth="1"/>
    <col min="7140" max="7384" width="11.42578125" style="72"/>
    <col min="7385" max="7385" width="4.42578125" style="72" customWidth="1"/>
    <col min="7386" max="7386" width="11.42578125" style="72"/>
    <col min="7387" max="7387" width="17.5703125" style="72" customWidth="1"/>
    <col min="7388" max="7388" width="11.5703125" style="72" customWidth="1"/>
    <col min="7389" max="7392" width="11.42578125" style="72"/>
    <col min="7393" max="7393" width="22.5703125" style="72" customWidth="1"/>
    <col min="7394" max="7394" width="14" style="72" customWidth="1"/>
    <col min="7395" max="7395" width="1.7109375" style="72" customWidth="1"/>
    <col min="7396" max="7640" width="11.42578125" style="72"/>
    <col min="7641" max="7641" width="4.42578125" style="72" customWidth="1"/>
    <col min="7642" max="7642" width="11.42578125" style="72"/>
    <col min="7643" max="7643" width="17.5703125" style="72" customWidth="1"/>
    <col min="7644" max="7644" width="11.5703125" style="72" customWidth="1"/>
    <col min="7645" max="7648" width="11.42578125" style="72"/>
    <col min="7649" max="7649" width="22.5703125" style="72" customWidth="1"/>
    <col min="7650" max="7650" width="14" style="72" customWidth="1"/>
    <col min="7651" max="7651" width="1.7109375" style="72" customWidth="1"/>
    <col min="7652" max="7896" width="11.42578125" style="72"/>
    <col min="7897" max="7897" width="4.42578125" style="72" customWidth="1"/>
    <col min="7898" max="7898" width="11.42578125" style="72"/>
    <col min="7899" max="7899" width="17.5703125" style="72" customWidth="1"/>
    <col min="7900" max="7900" width="11.5703125" style="72" customWidth="1"/>
    <col min="7901" max="7904" width="11.42578125" style="72"/>
    <col min="7905" max="7905" width="22.5703125" style="72" customWidth="1"/>
    <col min="7906" max="7906" width="14" style="72" customWidth="1"/>
    <col min="7907" max="7907" width="1.7109375" style="72" customWidth="1"/>
    <col min="7908" max="8152" width="11.42578125" style="72"/>
    <col min="8153" max="8153" width="4.42578125" style="72" customWidth="1"/>
    <col min="8154" max="8154" width="11.42578125" style="72"/>
    <col min="8155" max="8155" width="17.5703125" style="72" customWidth="1"/>
    <col min="8156" max="8156" width="11.5703125" style="72" customWidth="1"/>
    <col min="8157" max="8160" width="11.42578125" style="72"/>
    <col min="8161" max="8161" width="22.5703125" style="72" customWidth="1"/>
    <col min="8162" max="8162" width="14" style="72" customWidth="1"/>
    <col min="8163" max="8163" width="1.7109375" style="72" customWidth="1"/>
    <col min="8164" max="8408" width="11.42578125" style="72"/>
    <col min="8409" max="8409" width="4.42578125" style="72" customWidth="1"/>
    <col min="8410" max="8410" width="11.42578125" style="72"/>
    <col min="8411" max="8411" width="17.5703125" style="72" customWidth="1"/>
    <col min="8412" max="8412" width="11.5703125" style="72" customWidth="1"/>
    <col min="8413" max="8416" width="11.42578125" style="72"/>
    <col min="8417" max="8417" width="22.5703125" style="72" customWidth="1"/>
    <col min="8418" max="8418" width="14" style="72" customWidth="1"/>
    <col min="8419" max="8419" width="1.7109375" style="72" customWidth="1"/>
    <col min="8420" max="8664" width="11.42578125" style="72"/>
    <col min="8665" max="8665" width="4.42578125" style="72" customWidth="1"/>
    <col min="8666" max="8666" width="11.42578125" style="72"/>
    <col min="8667" max="8667" width="17.5703125" style="72" customWidth="1"/>
    <col min="8668" max="8668" width="11.5703125" style="72" customWidth="1"/>
    <col min="8669" max="8672" width="11.42578125" style="72"/>
    <col min="8673" max="8673" width="22.5703125" style="72" customWidth="1"/>
    <col min="8674" max="8674" width="14" style="72" customWidth="1"/>
    <col min="8675" max="8675" width="1.7109375" style="72" customWidth="1"/>
    <col min="8676" max="8920" width="11.42578125" style="72"/>
    <col min="8921" max="8921" width="4.42578125" style="72" customWidth="1"/>
    <col min="8922" max="8922" width="11.42578125" style="72"/>
    <col min="8923" max="8923" width="17.5703125" style="72" customWidth="1"/>
    <col min="8924" max="8924" width="11.5703125" style="72" customWidth="1"/>
    <col min="8925" max="8928" width="11.42578125" style="72"/>
    <col min="8929" max="8929" width="22.5703125" style="72" customWidth="1"/>
    <col min="8930" max="8930" width="14" style="72" customWidth="1"/>
    <col min="8931" max="8931" width="1.7109375" style="72" customWidth="1"/>
    <col min="8932" max="9176" width="11.42578125" style="72"/>
    <col min="9177" max="9177" width="4.42578125" style="72" customWidth="1"/>
    <col min="9178" max="9178" width="11.42578125" style="72"/>
    <col min="9179" max="9179" width="17.5703125" style="72" customWidth="1"/>
    <col min="9180" max="9180" width="11.5703125" style="72" customWidth="1"/>
    <col min="9181" max="9184" width="11.42578125" style="72"/>
    <col min="9185" max="9185" width="22.5703125" style="72" customWidth="1"/>
    <col min="9186" max="9186" width="14" style="72" customWidth="1"/>
    <col min="9187" max="9187" width="1.7109375" style="72" customWidth="1"/>
    <col min="9188" max="9432" width="11.42578125" style="72"/>
    <col min="9433" max="9433" width="4.42578125" style="72" customWidth="1"/>
    <col min="9434" max="9434" width="11.42578125" style="72"/>
    <col min="9435" max="9435" width="17.5703125" style="72" customWidth="1"/>
    <col min="9436" max="9436" width="11.5703125" style="72" customWidth="1"/>
    <col min="9437" max="9440" width="11.42578125" style="72"/>
    <col min="9441" max="9441" width="22.5703125" style="72" customWidth="1"/>
    <col min="9442" max="9442" width="14" style="72" customWidth="1"/>
    <col min="9443" max="9443" width="1.7109375" style="72" customWidth="1"/>
    <col min="9444" max="9688" width="11.42578125" style="72"/>
    <col min="9689" max="9689" width="4.42578125" style="72" customWidth="1"/>
    <col min="9690" max="9690" width="11.42578125" style="72"/>
    <col min="9691" max="9691" width="17.5703125" style="72" customWidth="1"/>
    <col min="9692" max="9692" width="11.5703125" style="72" customWidth="1"/>
    <col min="9693" max="9696" width="11.42578125" style="72"/>
    <col min="9697" max="9697" width="22.5703125" style="72" customWidth="1"/>
    <col min="9698" max="9698" width="14" style="72" customWidth="1"/>
    <col min="9699" max="9699" width="1.7109375" style="72" customWidth="1"/>
    <col min="9700" max="9944" width="11.42578125" style="72"/>
    <col min="9945" max="9945" width="4.42578125" style="72" customWidth="1"/>
    <col min="9946" max="9946" width="11.42578125" style="72"/>
    <col min="9947" max="9947" width="17.5703125" style="72" customWidth="1"/>
    <col min="9948" max="9948" width="11.5703125" style="72" customWidth="1"/>
    <col min="9949" max="9952" width="11.42578125" style="72"/>
    <col min="9953" max="9953" width="22.5703125" style="72" customWidth="1"/>
    <col min="9954" max="9954" width="14" style="72" customWidth="1"/>
    <col min="9955" max="9955" width="1.7109375" style="72" customWidth="1"/>
    <col min="9956" max="10200" width="11.42578125" style="72"/>
    <col min="10201" max="10201" width="4.42578125" style="72" customWidth="1"/>
    <col min="10202" max="10202" width="11.42578125" style="72"/>
    <col min="10203" max="10203" width="17.5703125" style="72" customWidth="1"/>
    <col min="10204" max="10204" width="11.5703125" style="72" customWidth="1"/>
    <col min="10205" max="10208" width="11.42578125" style="72"/>
    <col min="10209" max="10209" width="22.5703125" style="72" customWidth="1"/>
    <col min="10210" max="10210" width="14" style="72" customWidth="1"/>
    <col min="10211" max="10211" width="1.7109375" style="72" customWidth="1"/>
    <col min="10212" max="10456" width="11.42578125" style="72"/>
    <col min="10457" max="10457" width="4.42578125" style="72" customWidth="1"/>
    <col min="10458" max="10458" width="11.42578125" style="72"/>
    <col min="10459" max="10459" width="17.5703125" style="72" customWidth="1"/>
    <col min="10460" max="10460" width="11.5703125" style="72" customWidth="1"/>
    <col min="10461" max="10464" width="11.42578125" style="72"/>
    <col min="10465" max="10465" width="22.5703125" style="72" customWidth="1"/>
    <col min="10466" max="10466" width="14" style="72" customWidth="1"/>
    <col min="10467" max="10467" width="1.7109375" style="72" customWidth="1"/>
    <col min="10468" max="10712" width="11.42578125" style="72"/>
    <col min="10713" max="10713" width="4.42578125" style="72" customWidth="1"/>
    <col min="10714" max="10714" width="11.42578125" style="72"/>
    <col min="10715" max="10715" width="17.5703125" style="72" customWidth="1"/>
    <col min="10716" max="10716" width="11.5703125" style="72" customWidth="1"/>
    <col min="10717" max="10720" width="11.42578125" style="72"/>
    <col min="10721" max="10721" width="22.5703125" style="72" customWidth="1"/>
    <col min="10722" max="10722" width="14" style="72" customWidth="1"/>
    <col min="10723" max="10723" width="1.7109375" style="72" customWidth="1"/>
    <col min="10724" max="10968" width="11.42578125" style="72"/>
    <col min="10969" max="10969" width="4.42578125" style="72" customWidth="1"/>
    <col min="10970" max="10970" width="11.42578125" style="72"/>
    <col min="10971" max="10971" width="17.5703125" style="72" customWidth="1"/>
    <col min="10972" max="10972" width="11.5703125" style="72" customWidth="1"/>
    <col min="10973" max="10976" width="11.42578125" style="72"/>
    <col min="10977" max="10977" width="22.5703125" style="72" customWidth="1"/>
    <col min="10978" max="10978" width="14" style="72" customWidth="1"/>
    <col min="10979" max="10979" width="1.7109375" style="72" customWidth="1"/>
    <col min="10980" max="11224" width="11.42578125" style="72"/>
    <col min="11225" max="11225" width="4.42578125" style="72" customWidth="1"/>
    <col min="11226" max="11226" width="11.42578125" style="72"/>
    <col min="11227" max="11227" width="17.5703125" style="72" customWidth="1"/>
    <col min="11228" max="11228" width="11.5703125" style="72" customWidth="1"/>
    <col min="11229" max="11232" width="11.42578125" style="72"/>
    <col min="11233" max="11233" width="22.5703125" style="72" customWidth="1"/>
    <col min="11234" max="11234" width="14" style="72" customWidth="1"/>
    <col min="11235" max="11235" width="1.7109375" style="72" customWidth="1"/>
    <col min="11236" max="11480" width="11.42578125" style="72"/>
    <col min="11481" max="11481" width="4.42578125" style="72" customWidth="1"/>
    <col min="11482" max="11482" width="11.42578125" style="72"/>
    <col min="11483" max="11483" width="17.5703125" style="72" customWidth="1"/>
    <col min="11484" max="11484" width="11.5703125" style="72" customWidth="1"/>
    <col min="11485" max="11488" width="11.42578125" style="72"/>
    <col min="11489" max="11489" width="22.5703125" style="72" customWidth="1"/>
    <col min="11490" max="11490" width="14" style="72" customWidth="1"/>
    <col min="11491" max="11491" width="1.7109375" style="72" customWidth="1"/>
    <col min="11492" max="11736" width="11.42578125" style="72"/>
    <col min="11737" max="11737" width="4.42578125" style="72" customWidth="1"/>
    <col min="11738" max="11738" width="11.42578125" style="72"/>
    <col min="11739" max="11739" width="17.5703125" style="72" customWidth="1"/>
    <col min="11740" max="11740" width="11.5703125" style="72" customWidth="1"/>
    <col min="11741" max="11744" width="11.42578125" style="72"/>
    <col min="11745" max="11745" width="22.5703125" style="72" customWidth="1"/>
    <col min="11746" max="11746" width="14" style="72" customWidth="1"/>
    <col min="11747" max="11747" width="1.7109375" style="72" customWidth="1"/>
    <col min="11748" max="11992" width="11.42578125" style="72"/>
    <col min="11993" max="11993" width="4.42578125" style="72" customWidth="1"/>
    <col min="11994" max="11994" width="11.42578125" style="72"/>
    <col min="11995" max="11995" width="17.5703125" style="72" customWidth="1"/>
    <col min="11996" max="11996" width="11.5703125" style="72" customWidth="1"/>
    <col min="11997" max="12000" width="11.42578125" style="72"/>
    <col min="12001" max="12001" width="22.5703125" style="72" customWidth="1"/>
    <col min="12002" max="12002" width="14" style="72" customWidth="1"/>
    <col min="12003" max="12003" width="1.7109375" style="72" customWidth="1"/>
    <col min="12004" max="12248" width="11.42578125" style="72"/>
    <col min="12249" max="12249" width="4.42578125" style="72" customWidth="1"/>
    <col min="12250" max="12250" width="11.42578125" style="72"/>
    <col min="12251" max="12251" width="17.5703125" style="72" customWidth="1"/>
    <col min="12252" max="12252" width="11.5703125" style="72" customWidth="1"/>
    <col min="12253" max="12256" width="11.42578125" style="72"/>
    <col min="12257" max="12257" width="22.5703125" style="72" customWidth="1"/>
    <col min="12258" max="12258" width="14" style="72" customWidth="1"/>
    <col min="12259" max="12259" width="1.7109375" style="72" customWidth="1"/>
    <col min="12260" max="12504" width="11.42578125" style="72"/>
    <col min="12505" max="12505" width="4.42578125" style="72" customWidth="1"/>
    <col min="12506" max="12506" width="11.42578125" style="72"/>
    <col min="12507" max="12507" width="17.5703125" style="72" customWidth="1"/>
    <col min="12508" max="12508" width="11.5703125" style="72" customWidth="1"/>
    <col min="12509" max="12512" width="11.42578125" style="72"/>
    <col min="12513" max="12513" width="22.5703125" style="72" customWidth="1"/>
    <col min="12514" max="12514" width="14" style="72" customWidth="1"/>
    <col min="12515" max="12515" width="1.7109375" style="72" customWidth="1"/>
    <col min="12516" max="12760" width="11.42578125" style="72"/>
    <col min="12761" max="12761" width="4.42578125" style="72" customWidth="1"/>
    <col min="12762" max="12762" width="11.42578125" style="72"/>
    <col min="12763" max="12763" width="17.5703125" style="72" customWidth="1"/>
    <col min="12764" max="12764" width="11.5703125" style="72" customWidth="1"/>
    <col min="12765" max="12768" width="11.42578125" style="72"/>
    <col min="12769" max="12769" width="22.5703125" style="72" customWidth="1"/>
    <col min="12770" max="12770" width="14" style="72" customWidth="1"/>
    <col min="12771" max="12771" width="1.7109375" style="72" customWidth="1"/>
    <col min="12772" max="13016" width="11.42578125" style="72"/>
    <col min="13017" max="13017" width="4.42578125" style="72" customWidth="1"/>
    <col min="13018" max="13018" width="11.42578125" style="72"/>
    <col min="13019" max="13019" width="17.5703125" style="72" customWidth="1"/>
    <col min="13020" max="13020" width="11.5703125" style="72" customWidth="1"/>
    <col min="13021" max="13024" width="11.42578125" style="72"/>
    <col min="13025" max="13025" width="22.5703125" style="72" customWidth="1"/>
    <col min="13026" max="13026" width="14" style="72" customWidth="1"/>
    <col min="13027" max="13027" width="1.7109375" style="72" customWidth="1"/>
    <col min="13028" max="13272" width="11.42578125" style="72"/>
    <col min="13273" max="13273" width="4.42578125" style="72" customWidth="1"/>
    <col min="13274" max="13274" width="11.42578125" style="72"/>
    <col min="13275" max="13275" width="17.5703125" style="72" customWidth="1"/>
    <col min="13276" max="13276" width="11.5703125" style="72" customWidth="1"/>
    <col min="13277" max="13280" width="11.42578125" style="72"/>
    <col min="13281" max="13281" width="22.5703125" style="72" customWidth="1"/>
    <col min="13282" max="13282" width="14" style="72" customWidth="1"/>
    <col min="13283" max="13283" width="1.7109375" style="72" customWidth="1"/>
    <col min="13284" max="13528" width="11.42578125" style="72"/>
    <col min="13529" max="13529" width="4.42578125" style="72" customWidth="1"/>
    <col min="13530" max="13530" width="11.42578125" style="72"/>
    <col min="13531" max="13531" width="17.5703125" style="72" customWidth="1"/>
    <col min="13532" max="13532" width="11.5703125" style="72" customWidth="1"/>
    <col min="13533" max="13536" width="11.42578125" style="72"/>
    <col min="13537" max="13537" width="22.5703125" style="72" customWidth="1"/>
    <col min="13538" max="13538" width="14" style="72" customWidth="1"/>
    <col min="13539" max="13539" width="1.7109375" style="72" customWidth="1"/>
    <col min="13540" max="13784" width="11.42578125" style="72"/>
    <col min="13785" max="13785" width="4.42578125" style="72" customWidth="1"/>
    <col min="13786" max="13786" width="11.42578125" style="72"/>
    <col min="13787" max="13787" width="17.5703125" style="72" customWidth="1"/>
    <col min="13788" max="13788" width="11.5703125" style="72" customWidth="1"/>
    <col min="13789" max="13792" width="11.42578125" style="72"/>
    <col min="13793" max="13793" width="22.5703125" style="72" customWidth="1"/>
    <col min="13794" max="13794" width="14" style="72" customWidth="1"/>
    <col min="13795" max="13795" width="1.7109375" style="72" customWidth="1"/>
    <col min="13796" max="14040" width="11.42578125" style="72"/>
    <col min="14041" max="14041" width="4.42578125" style="72" customWidth="1"/>
    <col min="14042" max="14042" width="11.42578125" style="72"/>
    <col min="14043" max="14043" width="17.5703125" style="72" customWidth="1"/>
    <col min="14044" max="14044" width="11.5703125" style="72" customWidth="1"/>
    <col min="14045" max="14048" width="11.42578125" style="72"/>
    <col min="14049" max="14049" width="22.5703125" style="72" customWidth="1"/>
    <col min="14050" max="14050" width="14" style="72" customWidth="1"/>
    <col min="14051" max="14051" width="1.7109375" style="72" customWidth="1"/>
    <col min="14052" max="14296" width="11.42578125" style="72"/>
    <col min="14297" max="14297" width="4.42578125" style="72" customWidth="1"/>
    <col min="14298" max="14298" width="11.42578125" style="72"/>
    <col min="14299" max="14299" width="17.5703125" style="72" customWidth="1"/>
    <col min="14300" max="14300" width="11.5703125" style="72" customWidth="1"/>
    <col min="14301" max="14304" width="11.42578125" style="72"/>
    <col min="14305" max="14305" width="22.5703125" style="72" customWidth="1"/>
    <col min="14306" max="14306" width="14" style="72" customWidth="1"/>
    <col min="14307" max="14307" width="1.7109375" style="72" customWidth="1"/>
    <col min="14308" max="14552" width="11.42578125" style="72"/>
    <col min="14553" max="14553" width="4.42578125" style="72" customWidth="1"/>
    <col min="14554" max="14554" width="11.42578125" style="72"/>
    <col min="14555" max="14555" width="17.5703125" style="72" customWidth="1"/>
    <col min="14556" max="14556" width="11.5703125" style="72" customWidth="1"/>
    <col min="14557" max="14560" width="11.42578125" style="72"/>
    <col min="14561" max="14561" width="22.5703125" style="72" customWidth="1"/>
    <col min="14562" max="14562" width="14" style="72" customWidth="1"/>
    <col min="14563" max="14563" width="1.7109375" style="72" customWidth="1"/>
    <col min="14564" max="14808" width="11.42578125" style="72"/>
    <col min="14809" max="14809" width="4.42578125" style="72" customWidth="1"/>
    <col min="14810" max="14810" width="11.42578125" style="72"/>
    <col min="14811" max="14811" width="17.5703125" style="72" customWidth="1"/>
    <col min="14812" max="14812" width="11.5703125" style="72" customWidth="1"/>
    <col min="14813" max="14816" width="11.42578125" style="72"/>
    <col min="14817" max="14817" width="22.5703125" style="72" customWidth="1"/>
    <col min="14818" max="14818" width="14" style="72" customWidth="1"/>
    <col min="14819" max="14819" width="1.7109375" style="72" customWidth="1"/>
    <col min="14820" max="15064" width="11.42578125" style="72"/>
    <col min="15065" max="15065" width="4.42578125" style="72" customWidth="1"/>
    <col min="15066" max="15066" width="11.42578125" style="72"/>
    <col min="15067" max="15067" width="17.5703125" style="72" customWidth="1"/>
    <col min="15068" max="15068" width="11.5703125" style="72" customWidth="1"/>
    <col min="15069" max="15072" width="11.42578125" style="72"/>
    <col min="15073" max="15073" width="22.5703125" style="72" customWidth="1"/>
    <col min="15074" max="15074" width="14" style="72" customWidth="1"/>
    <col min="15075" max="15075" width="1.7109375" style="72" customWidth="1"/>
    <col min="15076" max="15320" width="11.42578125" style="72"/>
    <col min="15321" max="15321" width="4.42578125" style="72" customWidth="1"/>
    <col min="15322" max="15322" width="11.42578125" style="72"/>
    <col min="15323" max="15323" width="17.5703125" style="72" customWidth="1"/>
    <col min="15324" max="15324" width="11.5703125" style="72" customWidth="1"/>
    <col min="15325" max="15328" width="11.42578125" style="72"/>
    <col min="15329" max="15329" width="22.5703125" style="72" customWidth="1"/>
    <col min="15330" max="15330" width="14" style="72" customWidth="1"/>
    <col min="15331" max="15331" width="1.7109375" style="72" customWidth="1"/>
    <col min="15332" max="15576" width="11.42578125" style="72"/>
    <col min="15577" max="15577" width="4.42578125" style="72" customWidth="1"/>
    <col min="15578" max="15578" width="11.42578125" style="72"/>
    <col min="15579" max="15579" width="17.5703125" style="72" customWidth="1"/>
    <col min="15580" max="15580" width="11.5703125" style="72" customWidth="1"/>
    <col min="15581" max="15584" width="11.42578125" style="72"/>
    <col min="15585" max="15585" width="22.5703125" style="72" customWidth="1"/>
    <col min="15586" max="15586" width="14" style="72" customWidth="1"/>
    <col min="15587" max="15587" width="1.7109375" style="72" customWidth="1"/>
    <col min="15588" max="15832" width="11.42578125" style="72"/>
    <col min="15833" max="15833" width="4.42578125" style="72" customWidth="1"/>
    <col min="15834" max="15834" width="11.42578125" style="72"/>
    <col min="15835" max="15835" width="17.5703125" style="72" customWidth="1"/>
    <col min="15836" max="15836" width="11.5703125" style="72" customWidth="1"/>
    <col min="15837" max="15840" width="11.42578125" style="72"/>
    <col min="15841" max="15841" width="22.5703125" style="72" customWidth="1"/>
    <col min="15842" max="15842" width="14" style="72" customWidth="1"/>
    <col min="15843" max="15843" width="1.7109375" style="72" customWidth="1"/>
    <col min="15844" max="16088" width="11.42578125" style="72"/>
    <col min="16089" max="16089" width="4.42578125" style="72" customWidth="1"/>
    <col min="16090" max="16090" width="11.42578125" style="72"/>
    <col min="16091" max="16091" width="17.5703125" style="72" customWidth="1"/>
    <col min="16092" max="16092" width="11.5703125" style="72" customWidth="1"/>
    <col min="16093" max="16096" width="11.42578125" style="72"/>
    <col min="16097" max="16097" width="22.5703125" style="72" customWidth="1"/>
    <col min="16098" max="16098" width="21.5703125" style="72" bestFit="1" customWidth="1"/>
    <col min="16099" max="16099" width="1.7109375" style="72" customWidth="1"/>
    <col min="16100" max="16384" width="11.42578125" style="72"/>
  </cols>
  <sheetData>
    <row r="1" spans="2:10" ht="18" customHeight="1" thickBot="1" x14ac:dyDescent="0.25"/>
    <row r="2" spans="2:10" ht="35.25" customHeight="1" thickBot="1" x14ac:dyDescent="0.25">
      <c r="B2" s="115"/>
      <c r="C2" s="116"/>
      <c r="D2" s="117" t="s">
        <v>161</v>
      </c>
      <c r="E2" s="118"/>
      <c r="F2" s="118"/>
      <c r="G2" s="118"/>
      <c r="H2" s="118"/>
      <c r="I2" s="119"/>
      <c r="J2" s="120" t="s">
        <v>162</v>
      </c>
    </row>
    <row r="3" spans="2:10" ht="41.25" customHeight="1" thickBot="1" x14ac:dyDescent="0.25">
      <c r="B3" s="121"/>
      <c r="C3" s="122"/>
      <c r="D3" s="123" t="s">
        <v>163</v>
      </c>
      <c r="E3" s="124"/>
      <c r="F3" s="124"/>
      <c r="G3" s="124"/>
      <c r="H3" s="124"/>
      <c r="I3" s="125"/>
      <c r="J3" s="126" t="s">
        <v>164</v>
      </c>
    </row>
    <row r="4" spans="2:10" x14ac:dyDescent="0.2">
      <c r="B4" s="91"/>
      <c r="J4" s="92"/>
    </row>
    <row r="5" spans="2:10" x14ac:dyDescent="0.2">
      <c r="B5" s="91"/>
      <c r="J5" s="92"/>
    </row>
    <row r="6" spans="2:10" x14ac:dyDescent="0.2">
      <c r="B6" s="91"/>
      <c r="C6" s="93" t="s">
        <v>170</v>
      </c>
      <c r="D6" s="127"/>
      <c r="E6" s="94"/>
      <c r="J6" s="92"/>
    </row>
    <row r="7" spans="2:10" x14ac:dyDescent="0.2">
      <c r="B7" s="91"/>
      <c r="J7" s="92"/>
    </row>
    <row r="8" spans="2:10" x14ac:dyDescent="0.2">
      <c r="B8" s="91"/>
      <c r="C8" s="93" t="s">
        <v>171</v>
      </c>
      <c r="J8" s="92"/>
    </row>
    <row r="9" spans="2:10" x14ac:dyDescent="0.2">
      <c r="B9" s="91"/>
      <c r="C9" s="93" t="s">
        <v>172</v>
      </c>
      <c r="J9" s="92"/>
    </row>
    <row r="10" spans="2:10" x14ac:dyDescent="0.2">
      <c r="B10" s="91"/>
      <c r="J10" s="92"/>
    </row>
    <row r="11" spans="2:10" x14ac:dyDescent="0.2">
      <c r="B11" s="91"/>
      <c r="C11" s="72" t="s">
        <v>165</v>
      </c>
      <c r="J11" s="92"/>
    </row>
    <row r="12" spans="2:10" x14ac:dyDescent="0.2">
      <c r="B12" s="91"/>
      <c r="C12" s="95"/>
      <c r="J12" s="92"/>
    </row>
    <row r="13" spans="2:10" x14ac:dyDescent="0.2">
      <c r="B13" s="91"/>
      <c r="C13" s="128" t="s">
        <v>176</v>
      </c>
      <c r="D13" s="94"/>
      <c r="H13" s="96" t="s">
        <v>144</v>
      </c>
      <c r="I13" s="96" t="s">
        <v>145</v>
      </c>
      <c r="J13" s="92"/>
    </row>
    <row r="14" spans="2:10" x14ac:dyDescent="0.2">
      <c r="B14" s="91"/>
      <c r="C14" s="93" t="s">
        <v>146</v>
      </c>
      <c r="D14" s="93"/>
      <c r="E14" s="93"/>
      <c r="F14" s="93"/>
      <c r="H14" s="129">
        <v>9</v>
      </c>
      <c r="I14" s="130">
        <v>4273379</v>
      </c>
      <c r="J14" s="92"/>
    </row>
    <row r="15" spans="2:10" x14ac:dyDescent="0.2">
      <c r="B15" s="91"/>
      <c r="C15" s="72" t="s">
        <v>147</v>
      </c>
      <c r="H15" s="131">
        <v>4</v>
      </c>
      <c r="I15" s="132">
        <v>2408404</v>
      </c>
      <c r="J15" s="92"/>
    </row>
    <row r="16" spans="2:10" x14ac:dyDescent="0.2">
      <c r="B16" s="91"/>
      <c r="C16" s="72" t="s">
        <v>148</v>
      </c>
      <c r="H16" s="131">
        <v>2</v>
      </c>
      <c r="I16" s="132">
        <v>1297048</v>
      </c>
      <c r="J16" s="92"/>
    </row>
    <row r="17" spans="2:10" x14ac:dyDescent="0.2">
      <c r="B17" s="91"/>
      <c r="C17" s="72" t="s">
        <v>149</v>
      </c>
      <c r="H17" s="131">
        <v>3</v>
      </c>
      <c r="I17" s="132">
        <v>567927</v>
      </c>
      <c r="J17" s="92"/>
    </row>
    <row r="18" spans="2:10" x14ac:dyDescent="0.2">
      <c r="B18" s="91"/>
      <c r="C18" s="72" t="s">
        <v>166</v>
      </c>
      <c r="H18" s="131"/>
      <c r="I18" s="132">
        <v>0</v>
      </c>
      <c r="J18" s="92"/>
    </row>
    <row r="19" spans="2:10" x14ac:dyDescent="0.2">
      <c r="B19" s="91"/>
      <c r="C19" s="72" t="s">
        <v>167</v>
      </c>
      <c r="H19" s="133"/>
      <c r="I19" s="134">
        <v>0</v>
      </c>
      <c r="J19" s="92"/>
    </row>
    <row r="20" spans="2:10" x14ac:dyDescent="0.2">
      <c r="B20" s="91"/>
      <c r="C20" s="93" t="s">
        <v>168</v>
      </c>
      <c r="D20" s="93"/>
      <c r="E20" s="93"/>
      <c r="F20" s="93"/>
      <c r="H20" s="131">
        <f>SUM(H15:H19)</f>
        <v>9</v>
      </c>
      <c r="I20" s="130">
        <f>(I15+I16+I17+I18+I19)</f>
        <v>4273379</v>
      </c>
      <c r="J20" s="92"/>
    </row>
    <row r="21" spans="2:10" ht="13.5" thickBot="1" x14ac:dyDescent="0.25">
      <c r="B21" s="91"/>
      <c r="C21" s="93"/>
      <c r="D21" s="93"/>
      <c r="H21" s="135"/>
      <c r="I21" s="136"/>
      <c r="J21" s="92"/>
    </row>
    <row r="22" spans="2:10" ht="13.5" thickTop="1" x14ac:dyDescent="0.2">
      <c r="B22" s="91"/>
      <c r="C22" s="93"/>
      <c r="D22" s="93"/>
      <c r="H22" s="108"/>
      <c r="I22" s="100"/>
      <c r="J22" s="92"/>
    </row>
    <row r="23" spans="2:10" x14ac:dyDescent="0.2">
      <c r="B23" s="91"/>
      <c r="G23" s="108"/>
      <c r="H23" s="108"/>
      <c r="I23" s="108"/>
      <c r="J23" s="92"/>
    </row>
    <row r="24" spans="2:10" ht="13.5" thickBot="1" x14ac:dyDescent="0.25">
      <c r="B24" s="91"/>
      <c r="C24" s="110"/>
      <c r="D24" s="110"/>
      <c r="G24" s="110" t="s">
        <v>159</v>
      </c>
      <c r="H24" s="110"/>
      <c r="I24" s="108"/>
      <c r="J24" s="92"/>
    </row>
    <row r="25" spans="2:10" x14ac:dyDescent="0.2">
      <c r="B25" s="91"/>
      <c r="C25" s="108" t="s">
        <v>177</v>
      </c>
      <c r="D25" s="108"/>
      <c r="G25" s="108" t="s">
        <v>169</v>
      </c>
      <c r="H25" s="108"/>
      <c r="I25" s="108"/>
      <c r="J25" s="92"/>
    </row>
    <row r="26" spans="2:10" ht="18.75" customHeight="1" thickBot="1" x14ac:dyDescent="0.25">
      <c r="B26" s="112"/>
      <c r="C26" s="113"/>
      <c r="D26" s="113"/>
      <c r="E26" s="113"/>
      <c r="F26" s="113"/>
      <c r="G26" s="110"/>
      <c r="H26" s="110"/>
      <c r="I26" s="110"/>
      <c r="J26" s="11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ESTADO DE CARTERA</vt:lpstr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FINANCIERA15 F15.</dc:creator>
  <cp:lastModifiedBy>Natalia Elena Granados Oviedo</cp:lastModifiedBy>
  <cp:lastPrinted>2023-05-15T20:08:17Z</cp:lastPrinted>
  <dcterms:created xsi:type="dcterms:W3CDTF">2016-10-22T19:46:10Z</dcterms:created>
  <dcterms:modified xsi:type="dcterms:W3CDTF">2023-06-09T16:25:05Z</dcterms:modified>
</cp:coreProperties>
</file>