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890980752 ESE HOSP SAN JUAN DE DIOS DE MARINILLA\"/>
    </mc:Choice>
  </mc:AlternateContent>
  <xr:revisionPtr revIDLastSave="0" documentId="13_ncr:1_{429C7595-C2EF-488F-89E7-630DA71233D1}" xr6:coauthVersionLast="47" xr6:coauthVersionMax="47" xr10:uidLastSave="{00000000-0000-0000-0000-000000000000}"/>
  <bookViews>
    <workbookView xWindow="-110" yWindow="-110" windowWidth="19420" windowHeight="11500" activeTab="3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_xlnm._FilterDatabase" localSheetId="1" hidden="1">'ESTADO CADA FACT'!$A$2:$AT$14</definedName>
    <definedName name="_xlnm._FilterDatabase" localSheetId="0" hidden="1">'INFO IPS'!$A$12:$F$24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4" l="1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24" i="4" s="1"/>
  <c r="H18" i="4"/>
  <c r="H17" i="4" s="1"/>
  <c r="I17" i="4"/>
  <c r="C17" i="4"/>
  <c r="I30" i="3"/>
  <c r="H30" i="3"/>
  <c r="I28" i="3"/>
  <c r="H28" i="3"/>
  <c r="I25" i="3"/>
  <c r="I32" i="3" s="1"/>
  <c r="I33" i="3" s="1"/>
  <c r="H25" i="3"/>
  <c r="H32" i="3" s="1"/>
  <c r="H33" i="3" s="1"/>
  <c r="C12" i="4"/>
  <c r="C11" i="4"/>
  <c r="C9" i="3"/>
  <c r="C9" i="4" s="1"/>
  <c r="AN1" i="2"/>
  <c r="L2" i="2"/>
  <c r="AM1" i="2"/>
  <c r="AL1" i="2"/>
  <c r="AK1" i="2"/>
  <c r="AJ1" i="2"/>
  <c r="AI1" i="2"/>
  <c r="AH1" i="2"/>
  <c r="AG1" i="2"/>
  <c r="AF1" i="2"/>
  <c r="AE1" i="2"/>
  <c r="X1" i="2"/>
  <c r="W1" i="2"/>
  <c r="V1" i="2"/>
  <c r="M1" i="2"/>
  <c r="J1" i="2"/>
  <c r="I1" i="2"/>
  <c r="B15" i="1"/>
  <c r="B16" i="1"/>
  <c r="B18" i="1"/>
  <c r="B13" i="1"/>
  <c r="B17" i="1"/>
  <c r="B19" i="1"/>
  <c r="K1" i="2" l="1"/>
  <c r="H24" i="4"/>
  <c r="B20" i="1"/>
  <c r="B21" i="1"/>
  <c r="B22" i="1"/>
  <c r="B23" i="1"/>
  <c r="B24" i="1"/>
  <c r="B14" i="1"/>
  <c r="F10" i="1" l="1"/>
</calcChain>
</file>

<file path=xl/sharedStrings.xml><?xml version="1.0" encoding="utf-8"?>
<sst xmlns="http://schemas.openxmlformats.org/spreadsheetml/2006/main" count="243" uniqueCount="146">
  <si>
    <t>REGIMEN</t>
  </si>
  <si>
    <t>FACTURA</t>
  </si>
  <si>
    <t>FE FECH CXC</t>
  </si>
  <si>
    <t>CONTACTO IPS</t>
  </si>
  <si>
    <t>RICARDO ARLEY HOYOS RODRIGUEZ</t>
  </si>
  <si>
    <t>TELEFONO</t>
  </si>
  <si>
    <t>CORREO</t>
  </si>
  <si>
    <t>VALOR</t>
  </si>
  <si>
    <t>Etiquetas de fila</t>
  </si>
  <si>
    <t>Total general</t>
  </si>
  <si>
    <t>VALOR POR REGIMEN</t>
  </si>
  <si>
    <t>PREFIJO</t>
  </si>
  <si>
    <t>ESE HOSPITAL SAN JUAN DE DIOS DE MARINILLA  NIT 890.980.752-3</t>
  </si>
  <si>
    <t xml:space="preserve">Carrera 36 N° 28 – 85 </t>
  </si>
  <si>
    <t>VALOR SALDO</t>
  </si>
  <si>
    <t>Suma de VALOR SALDO</t>
  </si>
  <si>
    <t>VALOR CXC</t>
  </si>
  <si>
    <t>cartera@hospitalmarinilla.gov.co</t>
  </si>
  <si>
    <t>2024</t>
  </si>
  <si>
    <t>CONTRIBUTIVO</t>
  </si>
  <si>
    <t>2020</t>
  </si>
  <si>
    <t>COMFENALCO VALLE</t>
  </si>
  <si>
    <t>VENCIMIENTOS A 31 DE MARZO DE 2025</t>
  </si>
  <si>
    <t>NIT IPS</t>
  </si>
  <si>
    <t>Nombre IPS</t>
  </si>
  <si>
    <t>Prefijo Factura</t>
  </si>
  <si>
    <t>Numero 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</si>
  <si>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</si>
  <si>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</si>
  <si>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</si>
  <si>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</si>
  <si>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</si>
  <si>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</si>
  <si>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</si>
  <si>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</si>
  <si>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</si>
  <si>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</si>
  <si>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</si>
  <si>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</si>
  <si>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</si>
  <si>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</si>
  <si>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</si>
  <si>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</si>
  <si>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</si>
  <si>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</si>
  <si>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</si>
  <si>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</si>
  <si>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</si>
  <si>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</si>
  <si>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</si>
  <si>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</si>
  <si>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</si>
  <si>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</si>
  <si>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</si>
  <si>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</si>
  <si>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</si>
  <si>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</si>
  <si>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</si>
  <si>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</si>
  <si>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</si>
  <si>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</si>
  <si>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</si>
  <si>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</si>
  <si>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</si>
  <si>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</si>
  <si>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</si>
  <si>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</si>
  <si>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ESE HOSP SAN JUAN DE DIOS</t>
  </si>
  <si>
    <t>FEV</t>
  </si>
  <si>
    <t>FEV380432</t>
  </si>
  <si>
    <t>890980752_FEV380432</t>
  </si>
  <si>
    <t>Factura Devuelta</t>
  </si>
  <si>
    <t>Devuelta</t>
  </si>
  <si>
    <t>AUT: SE REALIZA DEVOLUCIÓN DE FACTURA CON SOPORTES COMPLETOS, FACTURA NO CUENTA CON AUTORIZACIÓN PARA LOS SERVICIOS FACTURADOS, FAVOR COMUNICARSE CON EL ÁREA ENCARGADA, SOLICITARLA A LA CAP, CORREO ELECTRÓNICO: autorizacionescap@epsdelagente.com.co. UNA VEZ SUBSANADA LA DEVOLUCIÓN , LA FACTURA QUEDA SUJETA A AUDITORÍA INTEGRAL</t>
  </si>
  <si>
    <t>AUTORIZACION</t>
  </si>
  <si>
    <t>Urgencias</t>
  </si>
  <si>
    <t>FEV380437</t>
  </si>
  <si>
    <t>890980752_FEV380437</t>
  </si>
  <si>
    <t>FEV354841</t>
  </si>
  <si>
    <t>890980752_FEV354841</t>
  </si>
  <si>
    <t>Finalizada</t>
  </si>
  <si>
    <t>Atención de urgencias</t>
  </si>
  <si>
    <t>MIG-890980752</t>
  </si>
  <si>
    <t>FEV354870</t>
  </si>
  <si>
    <t>890980752_FEV354870</t>
  </si>
  <si>
    <t>Atención inicial de urgencias</t>
  </si>
  <si>
    <t>FEV354910</t>
  </si>
  <si>
    <t>890980752_FEV354910</t>
  </si>
  <si>
    <t>FEV354914</t>
  </si>
  <si>
    <t>890980752_FEV354914</t>
  </si>
  <si>
    <t>FEV354927</t>
  </si>
  <si>
    <t>890980752_FEV354927</t>
  </si>
  <si>
    <t>Servicios ambulatorios</t>
  </si>
  <si>
    <t>FEV395778</t>
  </si>
  <si>
    <t>890980752_FEV395778</t>
  </si>
  <si>
    <t>Para cargar RIPS o soportes</t>
  </si>
  <si>
    <t>FEV100931</t>
  </si>
  <si>
    <t>890980752_FEV100931</t>
  </si>
  <si>
    <t>FEV107603</t>
  </si>
  <si>
    <t>890980752_FEV107603</t>
  </si>
  <si>
    <t>FEV110079</t>
  </si>
  <si>
    <t>890980752_FEV110079</t>
  </si>
  <si>
    <t>FEV115962</t>
  </si>
  <si>
    <t>890980752_FEV115962</t>
  </si>
  <si>
    <t>FACTURA PENDIENTE EN PROGRAMACION DE PAGO</t>
  </si>
  <si>
    <t>91-180</t>
  </si>
  <si>
    <t>181-360</t>
  </si>
  <si>
    <t>No radicada</t>
  </si>
  <si>
    <t>Factura No Radicada</t>
  </si>
  <si>
    <t>Factura Cancelada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</si>
  <si>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</si>
  <si>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</si>
  <si>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</si>
  <si>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</si>
  <si>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</si>
  <si>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</si>
  <si>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</si>
  <si>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</si>
  <si>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</si>
  <si>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</si>
  <si>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</si>
  <si>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</si>
  <si>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</si>
  <si>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</si>
  <si>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</si>
  <si>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</si>
  <si>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</si>
  <si>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</si>
  <si>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</si>
  <si>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</si>
  <si>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</si>
  <si>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</si>
  <si>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</si>
  <si>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</si>
  <si>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</si>
  <si>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</si>
  <si>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</si>
  <si>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</si>
  <si>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</si>
  <si>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</si>
  <si>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ESE HOSP SAN JUAN DE DIOS</t>
  </si>
  <si>
    <t>NIT: 890980752</t>
  </si>
  <si>
    <t>A continuacion me permito remitir nuestra respuesta al estado de cartera presentado en la fecha: 02/05/2025</t>
  </si>
  <si>
    <t>Con Corte al dia: 30/04/2025</t>
  </si>
  <si>
    <t xml:space="preserve">Ricardo Arley Hoyos Rodriguez </t>
  </si>
  <si>
    <t>Lider de facturación y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</si>
</sst>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0C0A]dd/mm/yyyy"/>
    <numFmt numFmtId="165" formatCode="[$-10C0A]&quot;$&quot;#,##0.00;\(&quot;$&quot;#,##0.00\)"/>
    <numFmt numFmtId="166" formatCode="&quot;$&quot;\ #,##0"/>
    <numFmt numFmtId="167" formatCode="_-&quot;$&quot;\ * #,##0_-;\-&quot;$&quot;\ * #,##0_-;_-&quot;$&quot;\ * &quot;-&quot;??_-;_-@_-"/>
    <numFmt numFmtId="168" formatCode="_-&quot;€&quot;\ * #,##0_-;\-&quot;€&quot;\ * #,##0_-;_-&quot;€&quot;\ * &quot;-&quot;??_-;_-@_-"/>
    <numFmt numFmtId="169" formatCode="[$-240A]d&quot; de &quot;mmmm&quot; de &quot;yyyy;@"/>
    <numFmt numFmtId="170" formatCode="&quot;$&quot;\ #,##0;[Red]&quot;$&quot;\ #,##0"/>
    <numFmt numFmtId="171" formatCode="[$$-240A]\ #,##0;\-[$$-240A]\ #,##0"/>
    <numFmt numFmtId="172" formatCode="_-* #,##0_-;\-* #,##0_-;_-* &quot;-&quot;??_-;_-@_-"/>
  </numFmts>
  <fonts count="2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0"/>
      <color rgb="FF465678"/>
      <name val="Tahoma"/>
      <family val="2"/>
    </font>
    <font>
      <b/>
      <sz val="11"/>
      <name val="Calibri"/>
      <family val="2"/>
    </font>
    <font>
      <sz val="11"/>
      <color theme="0"/>
      <name val="Calibri"/>
      <family val="2"/>
    </font>
    <font>
      <b/>
      <sz val="10"/>
      <color rgb="FFFF0000"/>
      <name val="Arial"/>
      <family val="2"/>
    </font>
    <font>
      <b/>
      <u/>
      <sz val="11"/>
      <color rgb="FFFF0000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/>
      <right style="thin">
        <color rgb="FFC6DAF8"/>
      </right>
      <top style="thin">
        <color rgb="FFC6DAF8"/>
      </top>
      <bottom style="thin">
        <color rgb="FFC6DAF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C6DAF8"/>
      </top>
      <bottom style="thin">
        <color rgb="FFC6DAF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6DAF8"/>
      </right>
      <top style="thin">
        <color rgb="FFC6DAF8"/>
      </top>
      <bottom style="thin">
        <color rgb="FFC6DAF8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44" fontId="5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/>
    <xf numFmtId="0" fontId="1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38">
    <xf numFmtId="0" fontId="2" fillId="0" borderId="0" xfId="0" applyFont="1"/>
    <xf numFmtId="0" fontId="2" fillId="0" borderId="6" xfId="0" applyFont="1" applyBorder="1"/>
    <xf numFmtId="0" fontId="2" fillId="0" borderId="10" xfId="0" pivotButton="1" applyFont="1" applyBorder="1"/>
    <xf numFmtId="0" fontId="2" fillId="0" borderId="10" xfId="0" applyFont="1" applyBorder="1"/>
    <xf numFmtId="0" fontId="2" fillId="0" borderId="10" xfId="0" applyFont="1" applyBorder="1" applyAlignment="1">
      <alignment horizontal="left"/>
    </xf>
    <xf numFmtId="166" fontId="2" fillId="0" borderId="10" xfId="0" applyNumberFormat="1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14" fontId="11" fillId="2" borderId="6" xfId="0" applyNumberFormat="1" applyFont="1" applyFill="1" applyBorder="1"/>
    <xf numFmtId="0" fontId="2" fillId="0" borderId="14" xfId="0" applyFont="1" applyBorder="1" applyAlignment="1">
      <alignment vertical="top" wrapText="1"/>
    </xf>
    <xf numFmtId="0" fontId="2" fillId="0" borderId="5" xfId="0" applyFont="1" applyBorder="1"/>
    <xf numFmtId="0" fontId="10" fillId="0" borderId="6" xfId="0" applyFont="1" applyBorder="1" applyAlignment="1">
      <alignment horizontal="center"/>
    </xf>
    <xf numFmtId="165" fontId="9" fillId="0" borderId="15" xfId="1" applyNumberFormat="1" applyFont="1" applyFill="1" applyBorder="1" applyAlignment="1">
      <alignment horizontal="center" vertical="center" wrapText="1" readingOrder="1"/>
    </xf>
    <xf numFmtId="0" fontId="3" fillId="0" borderId="17" xfId="0" applyFont="1" applyBorder="1" applyAlignment="1">
      <alignment horizontal="center" vertical="top" wrapText="1" readingOrder="1"/>
    </xf>
    <xf numFmtId="0" fontId="12" fillId="4" borderId="18" xfId="0" applyFont="1" applyFill="1" applyBorder="1" applyAlignment="1">
      <alignment horizontal="center" vertical="top" wrapText="1" readingOrder="1"/>
    </xf>
    <xf numFmtId="0" fontId="3" fillId="0" borderId="19" xfId="0" applyFont="1" applyBorder="1" applyAlignment="1">
      <alignment horizontal="center" vertical="top" wrapText="1" readingOrder="1"/>
    </xf>
    <xf numFmtId="0" fontId="3" fillId="0" borderId="20" xfId="0" applyFont="1" applyBorder="1" applyAlignment="1">
      <alignment horizontal="center" vertical="top" wrapText="1" readingOrder="1"/>
    </xf>
    <xf numFmtId="0" fontId="4" fillId="0" borderId="10" xfId="0" applyFont="1" applyBorder="1" applyAlignment="1">
      <alignment vertical="top" wrapText="1" readingOrder="1"/>
    </xf>
    <xf numFmtId="14" fontId="4" fillId="0" borderId="10" xfId="0" applyNumberFormat="1" applyFont="1" applyBorder="1" applyAlignment="1">
      <alignment vertical="top" wrapText="1" readingOrder="1"/>
    </xf>
    <xf numFmtId="165" fontId="4" fillId="0" borderId="10" xfId="0" applyNumberFormat="1" applyFont="1" applyBorder="1" applyAlignment="1">
      <alignment vertical="top" wrapText="1" readingOrder="1"/>
    </xf>
    <xf numFmtId="0" fontId="2" fillId="3" borderId="0" xfId="0" applyFont="1" applyFill="1" applyAlignment="1">
      <alignment horizontal="left" vertical="top" wrapText="1" readingOrder="1"/>
    </xf>
    <xf numFmtId="0" fontId="3" fillId="0" borderId="21" xfId="0" applyFont="1" applyBorder="1" applyAlignment="1">
      <alignment horizontal="center" vertical="top" wrapText="1" readingOrder="1"/>
    </xf>
    <xf numFmtId="44" fontId="4" fillId="0" borderId="10" xfId="1" applyFont="1" applyFill="1" applyBorder="1" applyAlignment="1">
      <alignment vertical="top" wrapText="1" readingOrder="1"/>
    </xf>
    <xf numFmtId="16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167" fontId="14" fillId="0" borderId="0" xfId="1" applyNumberFormat="1" applyFont="1" applyAlignment="1">
      <alignment horizontal="center" vertical="center"/>
    </xf>
    <xf numFmtId="166" fontId="15" fillId="0" borderId="0" xfId="0" applyNumberFormat="1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166" fontId="14" fillId="0" borderId="0" xfId="1" applyNumberFormat="1" applyFont="1" applyAlignment="1">
      <alignment horizontal="center" vertical="center"/>
    </xf>
    <xf numFmtId="0" fontId="14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14" fontId="16" fillId="0" borderId="10" xfId="0" applyNumberFormat="1" applyFont="1" applyBorder="1" applyAlignment="1">
      <alignment horizontal="center" vertical="center" wrapText="1"/>
    </xf>
    <xf numFmtId="167" fontId="16" fillId="0" borderId="10" xfId="1" applyNumberFormat="1" applyFont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center" vertical="center" wrapText="1"/>
    </xf>
    <xf numFmtId="166" fontId="16" fillId="6" borderId="10" xfId="1" applyNumberFormat="1" applyFont="1" applyFill="1" applyBorder="1" applyAlignment="1">
      <alignment horizontal="center" vertical="center" wrapText="1"/>
    </xf>
    <xf numFmtId="0" fontId="16" fillId="6" borderId="10" xfId="1" applyNumberFormat="1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14" fontId="16" fillId="3" borderId="10" xfId="0" applyNumberFormat="1" applyFont="1" applyFill="1" applyBorder="1" applyAlignment="1">
      <alignment horizontal="center" vertical="center" wrapText="1"/>
    </xf>
    <xf numFmtId="168" fontId="16" fillId="5" borderId="10" xfId="1" applyNumberFormat="1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5" fillId="2" borderId="10" xfId="3" applyFont="1" applyFill="1" applyBorder="1" applyAlignment="1">
      <alignment horizontal="center" vertical="center" wrapText="1" readingOrder="1"/>
    </xf>
    <xf numFmtId="14" fontId="15" fillId="2" borderId="10" xfId="3" applyNumberFormat="1" applyFont="1" applyFill="1" applyBorder="1" applyAlignment="1">
      <alignment horizontal="center" vertical="center" wrapText="1" readingOrder="1"/>
    </xf>
    <xf numFmtId="167" fontId="15" fillId="2" borderId="10" xfId="1" applyNumberFormat="1" applyFont="1" applyFill="1" applyBorder="1" applyAlignment="1">
      <alignment horizontal="center" vertical="center" wrapText="1" readingOrder="1"/>
    </xf>
    <xf numFmtId="167" fontId="15" fillId="0" borderId="10" xfId="1" applyNumberFormat="1" applyFont="1" applyBorder="1" applyAlignment="1">
      <alignment horizontal="center" vertical="center" wrapText="1" readingOrder="1"/>
    </xf>
    <xf numFmtId="14" fontId="15" fillId="0" borderId="10" xfId="0" applyNumberFormat="1" applyFont="1" applyBorder="1" applyAlignment="1">
      <alignment horizontal="center" vertical="center"/>
    </xf>
    <xf numFmtId="167" fontId="15" fillId="0" borderId="10" xfId="1" applyNumberFormat="1" applyFont="1" applyBorder="1" applyAlignment="1">
      <alignment horizontal="center" vertical="center"/>
    </xf>
    <xf numFmtId="0" fontId="14" fillId="0" borderId="10" xfId="0" applyFont="1" applyBorder="1" applyAlignment="1">
      <alignment vertical="center"/>
    </xf>
    <xf numFmtId="0" fontId="19" fillId="0" borderId="0" xfId="4" applyFont="1"/>
    <xf numFmtId="0" fontId="19" fillId="0" borderId="2" xfId="4" applyFont="1" applyBorder="1" applyAlignment="1">
      <alignment horizontal="centerContinuous"/>
    </xf>
    <xf numFmtId="0" fontId="19" fillId="0" borderId="4" xfId="4" applyFont="1" applyBorder="1" applyAlignment="1">
      <alignment horizontal="centerContinuous"/>
    </xf>
    <xf numFmtId="0" fontId="19" fillId="0" borderId="5" xfId="4" applyFont="1" applyBorder="1" applyAlignment="1">
      <alignment horizontal="centerContinuous"/>
    </xf>
    <xf numFmtId="0" fontId="19" fillId="0" borderId="6" xfId="4" applyFont="1" applyBorder="1" applyAlignment="1">
      <alignment horizontal="centerContinuous"/>
    </xf>
    <xf numFmtId="0" fontId="20" fillId="0" borderId="2" xfId="4" applyFont="1" applyBorder="1" applyAlignment="1">
      <alignment horizontal="centerContinuous" vertical="center"/>
    </xf>
    <xf numFmtId="0" fontId="20" fillId="0" borderId="3" xfId="4" applyFont="1" applyBorder="1" applyAlignment="1">
      <alignment horizontal="centerContinuous" vertical="center"/>
    </xf>
    <xf numFmtId="0" fontId="20" fillId="0" borderId="4" xfId="4" applyFont="1" applyBorder="1" applyAlignment="1">
      <alignment horizontal="centerContinuous" vertical="center"/>
    </xf>
    <xf numFmtId="0" fontId="20" fillId="0" borderId="11" xfId="4" applyFont="1" applyBorder="1" applyAlignment="1">
      <alignment horizontal="centerContinuous" vertical="center"/>
    </xf>
    <xf numFmtId="0" fontId="20" fillId="0" borderId="5" xfId="4" applyFont="1" applyBorder="1" applyAlignment="1">
      <alignment horizontal="centerContinuous" vertical="center"/>
    </xf>
    <xf numFmtId="0" fontId="20" fillId="0" borderId="0" xfId="4" applyFont="1" applyAlignment="1">
      <alignment horizontal="centerContinuous" vertical="center"/>
    </xf>
    <xf numFmtId="0" fontId="20" fillId="0" borderId="12" xfId="4" applyFont="1" applyBorder="1" applyAlignment="1">
      <alignment horizontal="centerContinuous" vertical="center"/>
    </xf>
    <xf numFmtId="0" fontId="19" fillId="0" borderId="7" xfId="4" applyFont="1" applyBorder="1" applyAlignment="1">
      <alignment horizontal="centerContinuous"/>
    </xf>
    <xf numFmtId="0" fontId="19" fillId="0" borderId="9" xfId="4" applyFont="1" applyBorder="1" applyAlignment="1">
      <alignment horizontal="centerContinuous"/>
    </xf>
    <xf numFmtId="0" fontId="20" fillId="0" borderId="7" xfId="4" applyFont="1" applyBorder="1" applyAlignment="1">
      <alignment horizontal="centerContinuous" vertical="center"/>
    </xf>
    <xf numFmtId="0" fontId="20" fillId="0" borderId="8" xfId="4" applyFont="1" applyBorder="1" applyAlignment="1">
      <alignment horizontal="centerContinuous" vertical="center"/>
    </xf>
    <xf numFmtId="0" fontId="20" fillId="0" borderId="9" xfId="4" applyFont="1" applyBorder="1" applyAlignment="1">
      <alignment horizontal="centerContinuous" vertical="center"/>
    </xf>
    <xf numFmtId="0" fontId="20" fillId="0" borderId="13" xfId="4" applyFont="1" applyBorder="1" applyAlignment="1">
      <alignment horizontal="centerContinuous" vertical="center"/>
    </xf>
    <xf numFmtId="0" fontId="19" fillId="0" borderId="5" xfId="4" applyFont="1" applyBorder="1"/>
    <xf numFmtId="0" fontId="19" fillId="0" borderId="6" xfId="4" applyFont="1" applyBorder="1"/>
    <xf numFmtId="0" fontId="20" fillId="0" borderId="0" xfId="4" applyFont="1"/>
    <xf numFmtId="14" fontId="19" fillId="0" borderId="0" xfId="4" applyNumberFormat="1" applyFont="1"/>
    <xf numFmtId="169" fontId="19" fillId="0" borderId="0" xfId="4" applyNumberFormat="1" applyFont="1"/>
    <xf numFmtId="14" fontId="19" fillId="0" borderId="0" xfId="4" applyNumberFormat="1" applyFont="1" applyAlignment="1">
      <alignment horizontal="left"/>
    </xf>
    <xf numFmtId="1" fontId="20" fillId="0" borderId="0" xfId="5" applyNumberFormat="1" applyFont="1" applyAlignment="1">
      <alignment horizontal="center" vertical="center"/>
    </xf>
    <xf numFmtId="166" fontId="20" fillId="0" borderId="0" xfId="4" applyNumberFormat="1" applyFont="1" applyAlignment="1">
      <alignment horizontal="center" vertical="center"/>
    </xf>
    <xf numFmtId="1" fontId="20" fillId="0" borderId="0" xfId="4" applyNumberFormat="1" applyFont="1" applyAlignment="1">
      <alignment horizontal="center"/>
    </xf>
    <xf numFmtId="170" fontId="20" fillId="0" borderId="0" xfId="4" applyNumberFormat="1" applyFont="1" applyAlignment="1">
      <alignment horizontal="right"/>
    </xf>
    <xf numFmtId="1" fontId="19" fillId="0" borderId="0" xfId="4" applyNumberFormat="1" applyFont="1" applyAlignment="1">
      <alignment horizontal="center"/>
    </xf>
    <xf numFmtId="170" fontId="19" fillId="0" borderId="0" xfId="4" applyNumberFormat="1" applyFont="1" applyAlignment="1">
      <alignment horizontal="right"/>
    </xf>
    <xf numFmtId="1" fontId="19" fillId="0" borderId="8" xfId="4" applyNumberFormat="1" applyFont="1" applyBorder="1" applyAlignment="1">
      <alignment horizontal="center"/>
    </xf>
    <xf numFmtId="170" fontId="19" fillId="0" borderId="8" xfId="4" applyNumberFormat="1" applyFont="1" applyBorder="1" applyAlignment="1">
      <alignment horizontal="right"/>
    </xf>
    <xf numFmtId="0" fontId="19" fillId="0" borderId="0" xfId="4" applyFont="1" applyAlignment="1">
      <alignment horizontal="center"/>
    </xf>
    <xf numFmtId="1" fontId="20" fillId="0" borderId="22" xfId="4" applyNumberFormat="1" applyFont="1" applyBorder="1" applyAlignment="1">
      <alignment horizontal="center"/>
    </xf>
    <xf numFmtId="170" fontId="20" fillId="0" borderId="22" xfId="4" applyNumberFormat="1" applyFont="1" applyBorder="1" applyAlignment="1">
      <alignment horizontal="right"/>
    </xf>
    <xf numFmtId="170" fontId="19" fillId="0" borderId="0" xfId="4" applyNumberFormat="1" applyFont="1"/>
    <xf numFmtId="170" fontId="20" fillId="0" borderId="8" xfId="4" applyNumberFormat="1" applyFont="1" applyBorder="1"/>
    <xf numFmtId="170" fontId="19" fillId="0" borderId="8" xfId="4" applyNumberFormat="1" applyFont="1" applyBorder="1"/>
    <xf numFmtId="170" fontId="20" fillId="0" borderId="0" xfId="4" applyNumberFormat="1" applyFont="1"/>
    <xf numFmtId="0" fontId="19" fillId="0" borderId="7" xfId="4" applyFont="1" applyBorder="1"/>
    <xf numFmtId="0" fontId="19" fillId="0" borderId="8" xfId="4" applyFont="1" applyBorder="1"/>
    <xf numFmtId="0" fontId="19" fillId="0" borderId="9" xfId="4" applyFont="1" applyBorder="1"/>
    <xf numFmtId="0" fontId="19" fillId="2" borderId="0" xfId="4" applyFont="1" applyFill="1"/>
    <xf numFmtId="0" fontId="20" fillId="0" borderId="0" xfId="4" applyFont="1" applyAlignment="1">
      <alignment horizontal="center"/>
    </xf>
    <xf numFmtId="1" fontId="20" fillId="0" borderId="0" xfId="5" applyNumberFormat="1" applyFont="1" applyAlignment="1">
      <alignment horizontal="right"/>
    </xf>
    <xf numFmtId="171" fontId="20" fillId="0" borderId="0" xfId="6" applyNumberFormat="1" applyFont="1" applyAlignment="1">
      <alignment horizontal="right"/>
    </xf>
    <xf numFmtId="1" fontId="19" fillId="0" borderId="0" xfId="5" applyNumberFormat="1" applyFont="1" applyAlignment="1">
      <alignment horizontal="right"/>
    </xf>
    <xf numFmtId="171" fontId="19" fillId="0" borderId="0" xfId="6" applyNumberFormat="1" applyFont="1" applyAlignment="1">
      <alignment horizontal="right"/>
    </xf>
    <xf numFmtId="172" fontId="19" fillId="0" borderId="22" xfId="6" applyNumberFormat="1" applyFont="1" applyBorder="1" applyAlignment="1">
      <alignment horizontal="center"/>
    </xf>
    <xf numFmtId="171" fontId="19" fillId="0" borderId="22" xfId="6" applyNumberFormat="1" applyFont="1" applyBorder="1" applyAlignment="1">
      <alignment horizontal="right"/>
    </xf>
    <xf numFmtId="0" fontId="10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4" fontId="6" fillId="0" borderId="3" xfId="0" applyNumberFormat="1" applyFont="1" applyBorder="1" applyAlignment="1">
      <alignment horizontal="center"/>
    </xf>
    <xf numFmtId="14" fontId="6" fillId="0" borderId="4" xfId="0" applyNumberFormat="1" applyFont="1" applyBorder="1" applyAlignment="1">
      <alignment horizontal="center"/>
    </xf>
    <xf numFmtId="0" fontId="8" fillId="4" borderId="8" xfId="2" applyFill="1" applyBorder="1" applyAlignment="1">
      <alignment horizontal="center"/>
    </xf>
    <xf numFmtId="0" fontId="13" fillId="4" borderId="9" xfId="2" applyFont="1" applyFill="1" applyBorder="1" applyAlignment="1">
      <alignment horizontal="center"/>
    </xf>
    <xf numFmtId="1" fontId="6" fillId="0" borderId="0" xfId="0" applyNumberFormat="1" applyFont="1" applyAlignment="1">
      <alignment horizontal="center"/>
    </xf>
    <xf numFmtId="1" fontId="6" fillId="0" borderId="6" xfId="0" applyNumberFormat="1" applyFont="1" applyBorder="1" applyAlignment="1">
      <alignment horizontal="center"/>
    </xf>
    <xf numFmtId="0" fontId="9" fillId="3" borderId="16" xfId="0" applyFont="1" applyFill="1" applyBorder="1" applyAlignment="1">
      <alignment horizontal="left" vertical="top" wrapText="1" readingOrder="1"/>
    </xf>
    <xf numFmtId="0" fontId="2" fillId="3" borderId="14" xfId="0" applyFont="1" applyFill="1" applyBorder="1" applyAlignment="1">
      <alignment horizontal="left" vertical="top" wrapText="1" readingOrder="1"/>
    </xf>
    <xf numFmtId="0" fontId="2" fillId="3" borderId="1" xfId="0" applyFont="1" applyFill="1" applyBorder="1" applyAlignment="1">
      <alignment horizontal="left" vertical="top" wrapText="1" readingOrder="1"/>
    </xf>
    <xf numFmtId="1" fontId="6" fillId="0" borderId="3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" fontId="7" fillId="0" borderId="0" xfId="0" applyNumberFormat="1" applyFont="1" applyAlignment="1">
      <alignment horizontal="center"/>
    </xf>
    <xf numFmtId="1" fontId="7" fillId="0" borderId="6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5" xfId="0" applyFont="1" applyBorder="1"/>
    <xf numFmtId="0" fontId="2" fillId="0" borderId="0" xfId="0" applyFont="1"/>
    <xf numFmtId="0" fontId="2" fillId="0" borderId="6" xfId="0" applyFont="1" applyBorder="1"/>
    <xf numFmtId="0" fontId="20" fillId="0" borderId="2" xfId="4" applyFont="1" applyBorder="1" applyAlignment="1">
      <alignment horizontal="center" vertical="center"/>
    </xf>
    <xf numFmtId="0" fontId="20" fillId="0" borderId="3" xfId="4" applyFont="1" applyBorder="1" applyAlignment="1">
      <alignment horizontal="center" vertical="center"/>
    </xf>
    <xf numFmtId="0" fontId="20" fillId="0" borderId="4" xfId="4" applyFont="1" applyBorder="1" applyAlignment="1">
      <alignment horizontal="center" vertical="center"/>
    </xf>
    <xf numFmtId="0" fontId="20" fillId="0" borderId="7" xfId="4" applyFont="1" applyBorder="1" applyAlignment="1">
      <alignment horizontal="center" vertical="center"/>
    </xf>
    <xf numFmtId="0" fontId="20" fillId="0" borderId="8" xfId="4" applyFont="1" applyBorder="1" applyAlignment="1">
      <alignment horizontal="center" vertical="center"/>
    </xf>
    <xf numFmtId="0" fontId="20" fillId="0" borderId="9" xfId="4" applyFont="1" applyBorder="1" applyAlignment="1">
      <alignment horizontal="center" vertical="center"/>
    </xf>
    <xf numFmtId="0" fontId="20" fillId="0" borderId="11" xfId="4" applyFont="1" applyBorder="1" applyAlignment="1">
      <alignment horizontal="center" vertical="center"/>
    </xf>
    <xf numFmtId="0" fontId="20" fillId="0" borderId="13" xfId="4" applyFont="1" applyBorder="1" applyAlignment="1">
      <alignment horizontal="center" vertical="center"/>
    </xf>
    <xf numFmtId="0" fontId="21" fillId="0" borderId="0" xfId="4" applyFont="1" applyAlignment="1">
      <alignment horizontal="center" vertical="center" wrapText="1"/>
    </xf>
    <xf numFmtId="0" fontId="20" fillId="0" borderId="5" xfId="4" applyFont="1" applyBorder="1" applyAlignment="1">
      <alignment horizontal="center" vertical="center" wrapText="1"/>
    </xf>
    <xf numFmtId="0" fontId="20" fillId="0" borderId="0" xfId="4" applyFont="1" applyAlignment="1">
      <alignment horizontal="center" vertical="center" wrapText="1"/>
    </xf>
    <xf numFmtId="0" fontId="20" fillId="0" borderId="6" xfId="4" applyFont="1" applyBorder="1" applyAlignment="1">
      <alignment horizontal="center" vertical="center" wrapText="1"/>
    </xf>
    <xf numFmtId="0" fontId="22" fillId="0" borderId="0" xfId="7" applyFont="1" applyAlignment="1">
      <alignment horizontal="center" vertical="center" wrapText="1"/>
    </xf>
  </cellXfs>
  <cellStyles count="8">
    <cellStyle name="Hipervínculo" xfId="2" builtinId="8"/>
    <cellStyle name="Millares 2 2" xfId="6" xr:uid="{4355BB2E-EB73-4C89-BF56-DD9D2431F3D2}"/>
    <cellStyle name="Millares 3" xfId="5" xr:uid="{E79276B5-D9D9-4FAF-A73C-A0D4143D8B16}"/>
    <cellStyle name="Moneda" xfId="1" builtinId="4"/>
    <cellStyle name="Normal" xfId="0" builtinId="0"/>
    <cellStyle name="Normal 2" xfId="3" xr:uid="{FC295049-423D-453E-9A5D-5B4984266EEA}"/>
    <cellStyle name="Normal 2 2" xfId="4" xr:uid="{F6779FBC-D823-456D-9A8A-8EDF73CBDF9D}"/>
    <cellStyle name="Normal 3" xfId="7" xr:uid="{7B8650BB-4BCA-4B00-990E-B415FBC429FA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66" formatCode="&quot;$&quot;\ 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&quot;$&quot;\ 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6DAF8"/>
      <rgbColor rgb="00465678"/>
      <rgbColor rgb="00E5E5E5"/>
      <rgbColor rgb="004D4D4D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38100</xdr:rowOff>
    </xdr:from>
    <xdr:to>
      <xdr:col>0</xdr:col>
      <xdr:colOff>1219201</xdr:colOff>
      <xdr:row>3</xdr:row>
      <xdr:rowOff>114300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349110C-96E1-1FDB-332B-021E52E82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8100"/>
          <a:ext cx="1219200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C3FC72B-3E73-4AD4-9C83-5F9797FB1E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7D01C96F-90F0-42C6-81CC-1FF556A872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20FD89E-C001-4A31-92E6-1574D5445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7D03E17-1C0E-4DE3-A73B-D5F3786125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acturación" refreshedDate="45699.695652430557" createdVersion="7" refreshedVersion="7" minRefreshableVersion="3" recordCount="12" xr:uid="{03F6F359-9DB0-4A2C-B010-32B69C7DD049}">
  <cacheSource type="worksheet">
    <worksheetSource ref="A12:F24" sheet="INFO IPS"/>
  </cacheSource>
  <cacheFields count="7">
    <cacheField name="REGIMEN" numFmtId="0">
      <sharedItems count="4">
        <s v="CONTRIBUTIVO"/>
        <s v="ACCIDENTES DE TRANSITO SOAT" u="1"/>
        <s v="COMPAÑIAS ASEGURADORAS ASEGURADORAS" u="1"/>
        <s v="RIESGOS PROFESIONALES ARP" u="1"/>
      </sharedItems>
    </cacheField>
    <cacheField name="PREFIJO" numFmtId="0">
      <sharedItems/>
    </cacheField>
    <cacheField name="FACTURA" numFmtId="0">
      <sharedItems containsSemiMixedTypes="0" containsString="0" containsNumber="1" containsInteger="1" minValue="100931" maxValue="395778"/>
    </cacheField>
    <cacheField name="FE FECH CXC" numFmtId="14">
      <sharedItems containsSemiMixedTypes="0" containsNonDate="0" containsDate="1" containsString="0" minDate="2020-02-28T15:02:00" maxDate="2024-12-11T15:27:00" count="12">
        <d v="2020-02-28T15:02:00"/>
        <d v="2020-09-01T13:34:00"/>
        <d v="2020-10-06T14:25:00"/>
        <d v="2020-11-13T10:27:00"/>
        <d v="2024-05-16T14:32:00"/>
        <d v="2024-05-16T15:21:00"/>
        <d v="2024-05-16T16:40:00"/>
        <d v="2024-05-16T16:48:00"/>
        <d v="2024-05-16T17:16:00"/>
        <d v="2024-09-24T11:19:00"/>
        <d v="2024-09-24T11:31:00"/>
        <d v="2024-12-11T15:27:00"/>
      </sharedItems>
      <fieldGroup par="6" base="3">
        <rangePr groupBy="months" startDate="2020-02-28T15:02:00" endDate="2024-12-11T15:27:00"/>
        <groupItems count="14">
          <s v="&lt;28/02/2020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11/12/2024"/>
        </groupItems>
      </fieldGroup>
    </cacheField>
    <cacheField name="VALOR CXC" numFmtId="44">
      <sharedItems containsNonDate="0" containsString="0" containsBlank="1"/>
    </cacheField>
    <cacheField name="VALOR SALDO" numFmtId="165">
      <sharedItems containsSemiMixedTypes="0" containsString="0" containsNumber="1" containsInteger="1" minValue="7800" maxValue="437717"/>
    </cacheField>
    <cacheField name="Años" numFmtId="0" databaseField="0">
      <fieldGroup base="3">
        <rangePr groupBy="years" startDate="2020-02-28T15:02:00" endDate="2024-12-11T15:27:00"/>
        <groupItems count="7">
          <s v="&lt;28/02/2020"/>
          <s v="2020"/>
          <s v="2021"/>
          <s v="2022"/>
          <s v="2023"/>
          <s v="2024"/>
          <s v="&gt;11/12/202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">
  <r>
    <x v="0"/>
    <s v=""/>
    <n v="100931"/>
    <x v="0"/>
    <m/>
    <n v="84000"/>
  </r>
  <r>
    <x v="0"/>
    <s v="FEV"/>
    <n v="107603"/>
    <x v="1"/>
    <m/>
    <n v="15900"/>
  </r>
  <r>
    <x v="0"/>
    <s v="FEV"/>
    <n v="110079"/>
    <x v="2"/>
    <m/>
    <n v="56197"/>
  </r>
  <r>
    <x v="0"/>
    <s v="FEV"/>
    <n v="115962"/>
    <x v="3"/>
    <m/>
    <n v="76260"/>
  </r>
  <r>
    <x v="0"/>
    <s v="FEV"/>
    <n v="354841"/>
    <x v="4"/>
    <m/>
    <n v="317517"/>
  </r>
  <r>
    <x v="0"/>
    <s v="FEV"/>
    <n v="354870"/>
    <x v="5"/>
    <m/>
    <n v="103058"/>
  </r>
  <r>
    <x v="0"/>
    <s v="FEV"/>
    <n v="354910"/>
    <x v="6"/>
    <m/>
    <n v="263100"/>
  </r>
  <r>
    <x v="0"/>
    <s v="FEV"/>
    <n v="354914"/>
    <x v="7"/>
    <m/>
    <n v="150770"/>
  </r>
  <r>
    <x v="0"/>
    <s v="FEV"/>
    <n v="354927"/>
    <x v="8"/>
    <m/>
    <n v="7800"/>
  </r>
  <r>
    <x v="0"/>
    <s v="FEV"/>
    <n v="380432"/>
    <x v="9"/>
    <m/>
    <n v="99987"/>
  </r>
  <r>
    <x v="0"/>
    <s v="FEV"/>
    <n v="380437"/>
    <x v="10"/>
    <m/>
    <n v="392459"/>
  </r>
  <r>
    <x v="0"/>
    <s v="FEV"/>
    <n v="395778"/>
    <x v="11"/>
    <m/>
    <n v="4377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59D88FB-FE9C-4923-9571-DE5A774EE0E2}" name="TablaDinámica2" cacheId="0" applyNumberFormats="0" applyBorderFormats="0" applyFontFormats="0" applyPatternFormats="0" applyAlignmentFormats="0" applyWidthHeightFormats="1" dataCaption="Valores" updatedVersion="7" minRefreshableVersion="3" useAutoFormatting="1" itemPrintTitles="1" createdVersion="8" indent="0" outline="1" outlineData="1" multipleFieldFilters="0">
  <location ref="H8:I11" firstHeaderRow="1" firstDataRow="1" firstDataCol="1"/>
  <pivotFields count="7">
    <pivotField showAll="0"/>
    <pivotField showAll="0"/>
    <pivotField showAll="0"/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 defaultSubtotal="0"/>
    <pivotField dataField="1" showAll="0"/>
    <pivotField axis="axisRow" showAll="0" defaultSubtotal="0">
      <items count="7">
        <item sd="0" x="2"/>
        <item sd="0" x="3"/>
        <item sd="0" x="4"/>
        <item sd="0" x="5"/>
        <item sd="0" x="1"/>
        <item x="0"/>
        <item x="6"/>
      </items>
    </pivotField>
  </pivotFields>
  <rowFields count="2">
    <field x="6"/>
    <field x="3"/>
  </rowFields>
  <rowItems count="3">
    <i>
      <x v="3"/>
    </i>
    <i>
      <x v="4"/>
    </i>
    <i t="grand">
      <x/>
    </i>
  </rowItems>
  <colItems count="1">
    <i/>
  </colItems>
  <dataFields count="1">
    <dataField name="Suma de VALOR SALDO" fld="5" baseField="3" baseItem="0" numFmtId="166"/>
  </dataFields>
  <formats count="5">
    <format dxfId="12">
      <pivotArea type="all" dataOnly="0" outline="0" fieldPosition="0"/>
    </format>
    <format dxfId="11">
      <pivotArea outline="0" collapsedLevelsAreSubtotals="1" fieldPosition="0"/>
    </format>
    <format dxfId="10">
      <pivotArea dataOnly="0" labelOnly="1" grandRow="1" outline="0" fieldPosition="0"/>
    </format>
    <format dxfId="9">
      <pivotArea dataOnly="0" labelOnly="1" outline="0" axis="axisValues" fieldPosition="0"/>
    </format>
    <format dxfId="8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CE20411-0E42-465D-A858-A1F5D04812B5}" name="TablaDinámica1" cacheId="0" applyNumberFormats="0" applyBorderFormats="0" applyFontFormats="0" applyPatternFormats="0" applyAlignmentFormats="0" applyWidthHeightFormats="1" dataCaption="Valores" updatedVersion="7" minRefreshableVersion="3" useAutoFormatting="1" itemPrintTitles="1" createdVersion="8" indent="0" outline="1" outlineData="1" multipleFieldFilters="0">
  <location ref="H3:I5" firstHeaderRow="1" firstDataRow="1" firstDataCol="1"/>
  <pivotFields count="7">
    <pivotField axis="axisRow" showAll="0">
      <items count="5">
        <item m="1" x="1"/>
        <item m="1" x="2"/>
        <item m="1" x="3"/>
        <item x="0"/>
        <item t="default"/>
      </items>
    </pivotField>
    <pivotField showAll="0"/>
    <pivotField showAll="0"/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 defaultSubtotal="0"/>
    <pivotField dataField="1" showAll="0"/>
    <pivotField showAll="0" defaultSubtotal="0">
      <items count="7">
        <item x="2"/>
        <item x="3"/>
        <item x="4"/>
        <item x="5"/>
        <item x="1"/>
        <item x="0"/>
        <item x="6"/>
      </items>
    </pivotField>
  </pivotFields>
  <rowFields count="1">
    <field x="0"/>
  </rowFields>
  <rowItems count="2">
    <i>
      <x v="3"/>
    </i>
    <i t="grand">
      <x/>
    </i>
  </rowItems>
  <colItems count="1">
    <i/>
  </colItems>
  <dataFields count="1">
    <dataField name="Suma de VALOR SALDO" fld="5" baseField="0" baseItem="0" numFmtId="166"/>
  </dataFields>
  <formats count="6"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0" type="button" dataOnly="0" labelOnly="1" outline="0" axis="axisRow" fieldPosition="0"/>
    </format>
    <format dxfId="15">
      <pivotArea dataOnly="0" labelOnly="1" fieldPosition="0">
        <references count="1">
          <reference field="0" count="0"/>
        </references>
      </pivotArea>
    </format>
    <format dxfId="14">
      <pivotArea dataOnly="0" labelOnly="1" grandRow="1" outline="0" fieldPosition="0"/>
    </format>
    <format dxfId="13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artera@hospitalmarinilla.gov.co" TargetMode="Externa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showGridLines="0" topLeftCell="A7" zoomScaleNormal="100" workbookViewId="0">
      <selection activeCell="C13" sqref="C13:C24"/>
    </sheetView>
  </sheetViews>
  <sheetFormatPr baseColWidth="10" defaultRowHeight="14.5" x14ac:dyDescent="0.35"/>
  <cols>
    <col min="1" max="1" width="44.54296875" style="11" customWidth="1"/>
    <col min="2" max="2" width="17.7265625" customWidth="1"/>
    <col min="3" max="3" width="18.1796875" customWidth="1"/>
    <col min="4" max="4" width="13.81640625" customWidth="1"/>
    <col min="5" max="5" width="16.453125" customWidth="1"/>
    <col min="6" max="6" width="18.26953125" bestFit="1" customWidth="1"/>
    <col min="8" max="8" width="17.54296875" bestFit="1" customWidth="1"/>
    <col min="9" max="9" width="21.54296875" bestFit="1" customWidth="1"/>
    <col min="10" max="10" width="14.81640625" bestFit="1" customWidth="1"/>
  </cols>
  <sheetData>
    <row r="1" spans="1:10" x14ac:dyDescent="0.35">
      <c r="A1" s="6"/>
      <c r="B1" s="116" t="s">
        <v>12</v>
      </c>
      <c r="C1" s="116"/>
      <c r="D1" s="116"/>
      <c r="E1" s="116"/>
      <c r="F1" s="117"/>
    </row>
    <row r="2" spans="1:10" x14ac:dyDescent="0.35">
      <c r="A2" s="7"/>
      <c r="B2" s="118" t="s">
        <v>22</v>
      </c>
      <c r="C2" s="118"/>
      <c r="D2" s="118"/>
      <c r="E2" s="118"/>
      <c r="F2" s="119"/>
      <c r="H2" s="102" t="s">
        <v>10</v>
      </c>
      <c r="I2" s="102"/>
      <c r="J2" s="102"/>
    </row>
    <row r="3" spans="1:10" x14ac:dyDescent="0.35">
      <c r="A3" s="7"/>
      <c r="B3" s="118" t="s">
        <v>13</v>
      </c>
      <c r="C3" s="118"/>
      <c r="D3" s="118"/>
      <c r="E3" s="118"/>
      <c r="F3" s="119"/>
      <c r="H3" s="2" t="s">
        <v>8</v>
      </c>
      <c r="I3" s="3" t="s">
        <v>15</v>
      </c>
    </row>
    <row r="4" spans="1:10" ht="15" thickBot="1" x14ac:dyDescent="0.4">
      <c r="A4" s="8"/>
      <c r="F4" s="9">
        <v>44075</v>
      </c>
      <c r="H4" s="4" t="s">
        <v>19</v>
      </c>
      <c r="I4" s="5">
        <v>2004765</v>
      </c>
    </row>
    <row r="5" spans="1:10" x14ac:dyDescent="0.35">
      <c r="A5" s="120" t="s">
        <v>3</v>
      </c>
      <c r="B5" s="121"/>
      <c r="C5" s="121"/>
      <c r="D5" s="107" t="s">
        <v>4</v>
      </c>
      <c r="E5" s="107"/>
      <c r="F5" s="108"/>
      <c r="H5" s="4" t="s">
        <v>9</v>
      </c>
      <c r="I5" s="5">
        <v>2004765</v>
      </c>
    </row>
    <row r="6" spans="1:10" x14ac:dyDescent="0.35">
      <c r="A6" s="103" t="s">
        <v>5</v>
      </c>
      <c r="B6" s="104"/>
      <c r="C6" s="104"/>
      <c r="D6" s="111">
        <v>3147628531</v>
      </c>
      <c r="E6" s="111"/>
      <c r="F6" s="112"/>
    </row>
    <row r="7" spans="1:10" ht="15" thickBot="1" x14ac:dyDescent="0.4">
      <c r="A7" s="105" t="s">
        <v>6</v>
      </c>
      <c r="B7" s="106"/>
      <c r="C7" s="106"/>
      <c r="D7" s="109" t="s">
        <v>17</v>
      </c>
      <c r="E7" s="109"/>
      <c r="F7" s="110"/>
    </row>
    <row r="8" spans="1:10" ht="28.9" customHeight="1" x14ac:dyDescent="0.35">
      <c r="A8" s="122"/>
      <c r="B8" s="123"/>
      <c r="C8" s="123"/>
      <c r="D8" s="123"/>
      <c r="E8" s="123"/>
      <c r="F8" s="124"/>
      <c r="H8" s="2" t="s">
        <v>8</v>
      </c>
      <c r="I8" s="3" t="s">
        <v>15</v>
      </c>
    </row>
    <row r="9" spans="1:10" ht="15.75" customHeight="1" thickBot="1" x14ac:dyDescent="0.4">
      <c r="F9" s="12" t="s">
        <v>7</v>
      </c>
      <c r="H9" s="4" t="s">
        <v>18</v>
      </c>
      <c r="I9" s="5">
        <v>1772408</v>
      </c>
    </row>
    <row r="10" spans="1:10" ht="16.75" customHeight="1" thickBot="1" x14ac:dyDescent="0.4">
      <c r="A10" s="113" t="s">
        <v>21</v>
      </c>
      <c r="B10" s="114"/>
      <c r="C10" s="114"/>
      <c r="D10" s="115"/>
      <c r="E10" s="21"/>
      <c r="F10" s="13">
        <f>SUM(F13:F12367)</f>
        <v>2004765</v>
      </c>
      <c r="G10" s="10"/>
      <c r="H10" s="4" t="s">
        <v>20</v>
      </c>
      <c r="I10" s="5">
        <v>232357</v>
      </c>
    </row>
    <row r="11" spans="1:10" ht="24" customHeight="1" x14ac:dyDescent="0.35">
      <c r="F11" s="1"/>
      <c r="H11" s="4" t="s">
        <v>9</v>
      </c>
      <c r="I11" s="5">
        <v>2004765</v>
      </c>
    </row>
    <row r="12" spans="1:10" x14ac:dyDescent="0.35">
      <c r="A12" s="14" t="s">
        <v>0</v>
      </c>
      <c r="B12" s="15" t="s">
        <v>11</v>
      </c>
      <c r="C12" s="16" t="s">
        <v>1</v>
      </c>
      <c r="D12" s="16" t="s">
        <v>2</v>
      </c>
      <c r="E12" s="22" t="s">
        <v>16</v>
      </c>
      <c r="F12" s="17" t="s">
        <v>14</v>
      </c>
    </row>
    <row r="13" spans="1:10" x14ac:dyDescent="0.35">
      <c r="A13" s="18" t="s">
        <v>19</v>
      </c>
      <c r="B13" s="18" t="str">
        <f t="shared" ref="B13:B24" si="0">IF(D13&gt;=$F$4,"FEV","")</f>
        <v/>
      </c>
      <c r="C13" s="18">
        <v>100931</v>
      </c>
      <c r="D13" s="19">
        <v>43889.626388888886</v>
      </c>
      <c r="E13" s="23">
        <v>84000</v>
      </c>
      <c r="F13" s="20">
        <v>84000</v>
      </c>
    </row>
    <row r="14" spans="1:10" x14ac:dyDescent="0.35">
      <c r="A14" s="18" t="s">
        <v>19</v>
      </c>
      <c r="B14" s="18" t="str">
        <f t="shared" si="0"/>
        <v>FEV</v>
      </c>
      <c r="C14" s="18">
        <v>107603</v>
      </c>
      <c r="D14" s="19">
        <v>44075.56527777778</v>
      </c>
      <c r="E14" s="23">
        <v>15900</v>
      </c>
      <c r="F14" s="20">
        <v>15900</v>
      </c>
    </row>
    <row r="15" spans="1:10" x14ac:dyDescent="0.35">
      <c r="A15" s="18" t="s">
        <v>19</v>
      </c>
      <c r="B15" s="18" t="str">
        <f t="shared" si="0"/>
        <v>FEV</v>
      </c>
      <c r="C15" s="18">
        <v>110079</v>
      </c>
      <c r="D15" s="19">
        <v>44110.600694444445</v>
      </c>
      <c r="E15" s="23">
        <v>56197</v>
      </c>
      <c r="F15" s="20">
        <v>56197</v>
      </c>
    </row>
    <row r="16" spans="1:10" x14ac:dyDescent="0.35">
      <c r="A16" s="18" t="s">
        <v>19</v>
      </c>
      <c r="B16" s="18" t="str">
        <f t="shared" si="0"/>
        <v>FEV</v>
      </c>
      <c r="C16" s="18">
        <v>115962</v>
      </c>
      <c r="D16" s="19">
        <v>44148.435416666667</v>
      </c>
      <c r="E16" s="23">
        <v>76260</v>
      </c>
      <c r="F16" s="20">
        <v>76260</v>
      </c>
    </row>
    <row r="17" spans="1:6" x14ac:dyDescent="0.35">
      <c r="A17" s="18" t="s">
        <v>19</v>
      </c>
      <c r="B17" s="18" t="str">
        <f t="shared" si="0"/>
        <v>FEV</v>
      </c>
      <c r="C17" s="18">
        <v>354841</v>
      </c>
      <c r="D17" s="19">
        <v>45428.605555555558</v>
      </c>
      <c r="E17" s="23">
        <v>317517</v>
      </c>
      <c r="F17" s="20">
        <v>317517</v>
      </c>
    </row>
    <row r="18" spans="1:6" x14ac:dyDescent="0.35">
      <c r="A18" s="18" t="s">
        <v>19</v>
      </c>
      <c r="B18" s="18" t="str">
        <f t="shared" si="0"/>
        <v>FEV</v>
      </c>
      <c r="C18" s="18">
        <v>354870</v>
      </c>
      <c r="D18" s="19">
        <v>45428.63958333333</v>
      </c>
      <c r="E18" s="23">
        <v>103058</v>
      </c>
      <c r="F18" s="20">
        <v>103058</v>
      </c>
    </row>
    <row r="19" spans="1:6" x14ac:dyDescent="0.35">
      <c r="A19" s="18" t="s">
        <v>19</v>
      </c>
      <c r="B19" s="18" t="str">
        <f t="shared" si="0"/>
        <v>FEV</v>
      </c>
      <c r="C19" s="18">
        <v>354910</v>
      </c>
      <c r="D19" s="19">
        <v>45428.694444444445</v>
      </c>
      <c r="E19" s="23">
        <v>263100</v>
      </c>
      <c r="F19" s="20">
        <v>263100</v>
      </c>
    </row>
    <row r="20" spans="1:6" x14ac:dyDescent="0.35">
      <c r="A20" s="18" t="s">
        <v>19</v>
      </c>
      <c r="B20" s="18" t="str">
        <f t="shared" si="0"/>
        <v>FEV</v>
      </c>
      <c r="C20" s="18">
        <v>354914</v>
      </c>
      <c r="D20" s="19">
        <v>45428.7</v>
      </c>
      <c r="E20" s="23">
        <v>150770</v>
      </c>
      <c r="F20" s="20">
        <v>150770</v>
      </c>
    </row>
    <row r="21" spans="1:6" x14ac:dyDescent="0.35">
      <c r="A21" s="18" t="s">
        <v>19</v>
      </c>
      <c r="B21" s="18" t="str">
        <f t="shared" si="0"/>
        <v>FEV</v>
      </c>
      <c r="C21" s="18">
        <v>354927</v>
      </c>
      <c r="D21" s="19">
        <v>45428.719444444447</v>
      </c>
      <c r="E21" s="23">
        <v>7800</v>
      </c>
      <c r="F21" s="20">
        <v>7800</v>
      </c>
    </row>
    <row r="22" spans="1:6" x14ac:dyDescent="0.35">
      <c r="A22" s="18" t="s">
        <v>19</v>
      </c>
      <c r="B22" s="18" t="str">
        <f t="shared" si="0"/>
        <v>FEV</v>
      </c>
      <c r="C22" s="18">
        <v>380432</v>
      </c>
      <c r="D22" s="19">
        <v>45559.47152777778</v>
      </c>
      <c r="E22" s="23">
        <v>99987</v>
      </c>
      <c r="F22" s="20">
        <v>99987</v>
      </c>
    </row>
    <row r="23" spans="1:6" x14ac:dyDescent="0.35">
      <c r="A23" s="18" t="s">
        <v>19</v>
      </c>
      <c r="B23" s="18" t="str">
        <f t="shared" si="0"/>
        <v>FEV</v>
      </c>
      <c r="C23" s="18">
        <v>380437</v>
      </c>
      <c r="D23" s="19">
        <v>45559.479861111111</v>
      </c>
      <c r="E23" s="23">
        <v>392459</v>
      </c>
      <c r="F23" s="20">
        <v>392459</v>
      </c>
    </row>
    <row r="24" spans="1:6" x14ac:dyDescent="0.35">
      <c r="A24" s="18" t="s">
        <v>19</v>
      </c>
      <c r="B24" s="18" t="str">
        <f t="shared" si="0"/>
        <v>FEV</v>
      </c>
      <c r="C24" s="18">
        <v>395778</v>
      </c>
      <c r="D24" s="19">
        <v>45637.643750000003</v>
      </c>
      <c r="E24" s="23">
        <v>437717</v>
      </c>
      <c r="F24" s="20">
        <v>437717</v>
      </c>
    </row>
  </sheetData>
  <sortState xmlns:xlrd2="http://schemas.microsoft.com/office/spreadsheetml/2017/richdata2" ref="A13:F24">
    <sortCondition ref="D13:D24"/>
  </sortState>
  <mergeCells count="12">
    <mergeCell ref="A10:D10"/>
    <mergeCell ref="B1:F1"/>
    <mergeCell ref="B2:F2"/>
    <mergeCell ref="B3:F3"/>
    <mergeCell ref="A5:C5"/>
    <mergeCell ref="A8:F8"/>
    <mergeCell ref="H2:J2"/>
    <mergeCell ref="A6:C6"/>
    <mergeCell ref="A7:C7"/>
    <mergeCell ref="D5:F5"/>
    <mergeCell ref="D7:F7"/>
    <mergeCell ref="D6:F6"/>
  </mergeCells>
  <hyperlinks>
    <hyperlink ref="D7" r:id="rId3" xr:uid="{00000000-0004-0000-0000-000000000000}"/>
  </hyperlinks>
  <pageMargins left="0.78740157480314998" right="0.78740157480314998" top="0.78740157480314998" bottom="1.2374015748031499" header="0.78740157480314998" footer="0.78740157480314998"/>
  <pageSetup paperSize="9" orientation="portrait" horizontalDpi="300" verticalDpi="300" r:id="rId4"/>
  <headerFooter alignWithMargins="0">
    <oddFooter>&amp;C&amp;"Arial,Regular"&amp;10 15/06/2022 18:04:29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EAA09-E9B5-4696-AAF6-2A64E996BEFB}">
  <sheetPr filterMode="1"/>
  <dimension ref="A1:AS14"/>
  <sheetViews>
    <sheetView topLeftCell="C1" workbookViewId="0">
      <selection activeCell="G21" sqref="G21"/>
    </sheetView>
  </sheetViews>
  <sheetFormatPr baseColWidth="10" defaultRowHeight="14.5" x14ac:dyDescent="0.35"/>
  <cols>
    <col min="3" max="3" width="8.90625" customWidth="1"/>
    <col min="4" max="4" width="6.6328125" bestFit="1" customWidth="1"/>
    <col min="5" max="5" width="8.1796875" bestFit="1" customWidth="1"/>
    <col min="8" max="8" width="8.54296875" customWidth="1"/>
    <col min="11" max="11" width="16.36328125" customWidth="1"/>
    <col min="12" max="12" width="13.90625" bestFit="1" customWidth="1"/>
    <col min="25" max="25" width="12.26953125" customWidth="1"/>
    <col min="27" max="27" width="11.81640625" customWidth="1"/>
    <col min="35" max="35" width="14.08984375" customWidth="1"/>
    <col min="37" max="37" width="13.453125" customWidth="1"/>
    <col min="39" max="39" width="12.1796875" customWidth="1"/>
    <col min="42" max="42" width="13.36328125" customWidth="1"/>
    <col min="43" max="43" width="13.6328125" customWidth="1"/>
    <col min="45" max="45" width="13.1796875" customWidth="1"/>
  </cols>
  <sheetData>
    <row r="1" spans="1:45" s="32" customFormat="1" x14ac:dyDescent="0.35">
      <c r="A1" s="24">
        <v>45777</v>
      </c>
      <c r="B1" s="25"/>
      <c r="C1" s="25"/>
      <c r="D1" s="25"/>
      <c r="E1" s="25"/>
      <c r="F1" s="25"/>
      <c r="G1" s="26"/>
      <c r="H1" s="26"/>
      <c r="I1" s="27">
        <f>+SUBTOTAL(9,I3:I26698)</f>
        <v>492446</v>
      </c>
      <c r="J1" s="27">
        <f>+SUBTOTAL(9,J3:J26698)</f>
        <v>492446</v>
      </c>
      <c r="K1" s="28">
        <f>+J1-SUM(AE1:AM1)</f>
        <v>0</v>
      </c>
      <c r="L1" s="29"/>
      <c r="M1" s="30">
        <f>+SUBTOTAL(9,M3:M26698)</f>
        <v>0</v>
      </c>
      <c r="N1" s="31"/>
      <c r="O1" s="29"/>
      <c r="P1" s="26"/>
      <c r="Q1" s="26"/>
      <c r="R1" s="26"/>
      <c r="S1" s="26"/>
      <c r="T1" s="29"/>
      <c r="U1" s="29"/>
      <c r="V1" s="30">
        <f t="shared" ref="V1:W1" si="0">+SUBTOTAL(9,V3:V26698)</f>
        <v>492446</v>
      </c>
      <c r="W1" s="30">
        <f t="shared" si="0"/>
        <v>492446</v>
      </c>
      <c r="X1" s="30">
        <f t="shared" ref="X1" si="1">+SUBTOTAL(9,X3:X26698)</f>
        <v>492446</v>
      </c>
      <c r="Y1" s="29"/>
      <c r="Z1" s="29"/>
      <c r="AA1" s="29"/>
      <c r="AB1" s="29"/>
      <c r="AC1" s="29"/>
      <c r="AD1" s="29"/>
      <c r="AE1" s="30">
        <f t="shared" ref="AE1:AN1" si="2">+SUBTOTAL(9,AE3:AE26698)</f>
        <v>0</v>
      </c>
      <c r="AF1" s="30">
        <f t="shared" si="2"/>
        <v>492446</v>
      </c>
      <c r="AG1" s="30">
        <f t="shared" si="2"/>
        <v>0</v>
      </c>
      <c r="AH1" s="30">
        <f t="shared" si="2"/>
        <v>0</v>
      </c>
      <c r="AI1" s="30">
        <f t="shared" si="2"/>
        <v>0</v>
      </c>
      <c r="AJ1" s="30">
        <f t="shared" si="2"/>
        <v>0</v>
      </c>
      <c r="AK1" s="30">
        <f t="shared" si="2"/>
        <v>0</v>
      </c>
      <c r="AL1" s="30">
        <f t="shared" si="2"/>
        <v>0</v>
      </c>
      <c r="AM1" s="30">
        <f t="shared" si="2"/>
        <v>0</v>
      </c>
      <c r="AN1" s="30">
        <f t="shared" si="2"/>
        <v>0</v>
      </c>
      <c r="AO1" s="29"/>
      <c r="AP1" s="29"/>
      <c r="AQ1" s="29"/>
      <c r="AR1" s="29"/>
      <c r="AS1" s="30"/>
    </row>
    <row r="2" spans="1:45" s="32" customFormat="1" ht="30" x14ac:dyDescent="0.35">
      <c r="A2" s="33" t="s">
        <v>23</v>
      </c>
      <c r="B2" s="33" t="s">
        <v>24</v>
      </c>
      <c r="C2" s="33" t="s">
        <v>25</v>
      </c>
      <c r="D2" s="33" t="s">
        <v>26</v>
      </c>
      <c r="E2" s="33" t="s">
        <v>1</v>
      </c>
      <c r="F2" s="33" t="s">
        <v>27</v>
      </c>
      <c r="G2" s="34" t="s">
        <v>28</v>
      </c>
      <c r="H2" s="34" t="s">
        <v>29</v>
      </c>
      <c r="I2" s="35" t="s">
        <v>30</v>
      </c>
      <c r="J2" s="35" t="s">
        <v>31</v>
      </c>
      <c r="K2" s="36" t="s">
        <v>32</v>
      </c>
      <c r="L2" s="37" t="str">
        <f ca="1">+CONCATENATE("ESTADO EPS ",TEXT(TODAY(),"DD-MM-YYYY"))</f>
        <v>ESTADO EPS 12-05-2025</v>
      </c>
      <c r="M2" s="38" t="s">
        <v>33</v>
      </c>
      <c r="N2" s="39" t="s">
        <v>34</v>
      </c>
      <c r="O2" s="40" t="s">
        <v>35</v>
      </c>
      <c r="P2" s="41" t="s">
        <v>36</v>
      </c>
      <c r="Q2" s="41" t="s">
        <v>37</v>
      </c>
      <c r="R2" s="41" t="s">
        <v>38</v>
      </c>
      <c r="S2" s="41" t="s">
        <v>39</v>
      </c>
      <c r="T2" s="40" t="s">
        <v>40</v>
      </c>
      <c r="U2" s="40" t="s">
        <v>41</v>
      </c>
      <c r="V2" s="40" t="s">
        <v>42</v>
      </c>
      <c r="W2" s="40" t="s">
        <v>43</v>
      </c>
      <c r="X2" s="37" t="s">
        <v>47</v>
      </c>
      <c r="Y2" s="37" t="s">
        <v>48</v>
      </c>
      <c r="Z2" s="37" t="s">
        <v>49</v>
      </c>
      <c r="AA2" s="37" t="s">
        <v>50</v>
      </c>
      <c r="AB2" s="37" t="s">
        <v>51</v>
      </c>
      <c r="AC2" s="37" t="s">
        <v>52</v>
      </c>
      <c r="AD2" s="37" t="s">
        <v>53</v>
      </c>
      <c r="AE2" s="42" t="s">
        <v>54</v>
      </c>
      <c r="AF2" s="42" t="s">
        <v>55</v>
      </c>
      <c r="AG2" s="42" t="s">
        <v>56</v>
      </c>
      <c r="AH2" s="42" t="s">
        <v>45</v>
      </c>
      <c r="AI2" s="42" t="s">
        <v>57</v>
      </c>
      <c r="AJ2" s="42" t="s">
        <v>44</v>
      </c>
      <c r="AK2" s="42" t="s">
        <v>58</v>
      </c>
      <c r="AL2" s="42" t="s">
        <v>59</v>
      </c>
      <c r="AM2" s="42" t="s">
        <v>60</v>
      </c>
      <c r="AN2" s="43" t="s">
        <v>61</v>
      </c>
      <c r="AO2" s="43" t="s">
        <v>62</v>
      </c>
      <c r="AP2" s="43" t="s">
        <v>63</v>
      </c>
      <c r="AQ2" s="43" t="s">
        <v>64</v>
      </c>
      <c r="AR2" s="43" t="s">
        <v>65</v>
      </c>
      <c r="AS2" s="43" t="s">
        <v>66</v>
      </c>
    </row>
    <row r="3" spans="1:45" s="32" customFormat="1" x14ac:dyDescent="0.35">
      <c r="A3" s="44">
        <v>890980752</v>
      </c>
      <c r="B3" s="44" t="s">
        <v>67</v>
      </c>
      <c r="C3" s="45" t="s">
        <v>68</v>
      </c>
      <c r="D3" s="45">
        <v>380432</v>
      </c>
      <c r="E3" s="44" t="s">
        <v>69</v>
      </c>
      <c r="F3" s="44" t="s">
        <v>70</v>
      </c>
      <c r="G3" s="46">
        <v>45559.47152777778</v>
      </c>
      <c r="H3" s="46"/>
      <c r="I3" s="47">
        <v>99987</v>
      </c>
      <c r="J3" s="48">
        <v>99987</v>
      </c>
      <c r="K3" s="44" t="s">
        <v>59</v>
      </c>
      <c r="L3" s="44" t="s">
        <v>71</v>
      </c>
      <c r="M3" s="44">
        <v>0</v>
      </c>
      <c r="N3" s="44"/>
      <c r="O3" s="44" t="s">
        <v>72</v>
      </c>
      <c r="P3" s="49">
        <v>45559</v>
      </c>
      <c r="Q3" s="49">
        <v>45597</v>
      </c>
      <c r="R3" s="49"/>
      <c r="S3" s="49">
        <v>45653</v>
      </c>
      <c r="T3" s="51">
        <v>124</v>
      </c>
      <c r="U3" s="51" t="s">
        <v>105</v>
      </c>
      <c r="V3" s="50">
        <v>99987</v>
      </c>
      <c r="W3" s="50">
        <v>99987</v>
      </c>
      <c r="X3" s="50">
        <v>99987</v>
      </c>
      <c r="Y3" s="44" t="s">
        <v>46</v>
      </c>
      <c r="Z3" s="44" t="s">
        <v>73</v>
      </c>
      <c r="AA3" s="44" t="s">
        <v>74</v>
      </c>
      <c r="AB3" s="44" t="s">
        <v>75</v>
      </c>
      <c r="AC3" s="44" t="s">
        <v>75</v>
      </c>
      <c r="AD3" s="44"/>
      <c r="AE3" s="44">
        <v>0</v>
      </c>
      <c r="AF3" s="48">
        <v>99987</v>
      </c>
      <c r="AG3" s="44">
        <v>0</v>
      </c>
      <c r="AH3" s="44">
        <v>0</v>
      </c>
      <c r="AI3" s="44">
        <v>0</v>
      </c>
      <c r="AJ3" s="44">
        <v>0</v>
      </c>
      <c r="AK3" s="44">
        <v>0</v>
      </c>
      <c r="AL3" s="44">
        <v>0</v>
      </c>
      <c r="AM3" s="44">
        <v>0</v>
      </c>
      <c r="AN3" s="44">
        <v>0</v>
      </c>
      <c r="AO3" s="44"/>
      <c r="AP3" s="44"/>
      <c r="AQ3" s="49"/>
      <c r="AR3" s="44"/>
      <c r="AS3" s="44">
        <v>0</v>
      </c>
    </row>
    <row r="4" spans="1:45" s="32" customFormat="1" x14ac:dyDescent="0.35">
      <c r="A4" s="44">
        <v>890980752</v>
      </c>
      <c r="B4" s="44" t="s">
        <v>67</v>
      </c>
      <c r="C4" s="45" t="s">
        <v>68</v>
      </c>
      <c r="D4" s="45">
        <v>380437</v>
      </c>
      <c r="E4" s="44" t="s">
        <v>76</v>
      </c>
      <c r="F4" s="44" t="s">
        <v>77</v>
      </c>
      <c r="G4" s="46">
        <v>45559.479861111111</v>
      </c>
      <c r="H4" s="46"/>
      <c r="I4" s="47">
        <v>392459</v>
      </c>
      <c r="J4" s="48">
        <v>392459</v>
      </c>
      <c r="K4" s="44" t="s">
        <v>59</v>
      </c>
      <c r="L4" s="44" t="s">
        <v>71</v>
      </c>
      <c r="M4" s="44">
        <v>0</v>
      </c>
      <c r="N4" s="44"/>
      <c r="O4" s="44" t="s">
        <v>72</v>
      </c>
      <c r="P4" s="49">
        <v>45559</v>
      </c>
      <c r="Q4" s="49">
        <v>45597</v>
      </c>
      <c r="R4" s="49"/>
      <c r="S4" s="49">
        <v>45653</v>
      </c>
      <c r="T4" s="51">
        <v>124</v>
      </c>
      <c r="U4" s="51" t="s">
        <v>105</v>
      </c>
      <c r="V4" s="50">
        <v>392459</v>
      </c>
      <c r="W4" s="50">
        <v>392459</v>
      </c>
      <c r="X4" s="50">
        <v>392459</v>
      </c>
      <c r="Y4" s="44" t="s">
        <v>46</v>
      </c>
      <c r="Z4" s="44" t="s">
        <v>73</v>
      </c>
      <c r="AA4" s="44" t="s">
        <v>74</v>
      </c>
      <c r="AB4" s="44" t="s">
        <v>75</v>
      </c>
      <c r="AC4" s="44" t="s">
        <v>75</v>
      </c>
      <c r="AD4" s="44"/>
      <c r="AE4" s="44">
        <v>0</v>
      </c>
      <c r="AF4" s="48">
        <v>392459</v>
      </c>
      <c r="AG4" s="44">
        <v>0</v>
      </c>
      <c r="AH4" s="44">
        <v>0</v>
      </c>
      <c r="AI4" s="44">
        <v>0</v>
      </c>
      <c r="AJ4" s="44">
        <v>0</v>
      </c>
      <c r="AK4" s="44">
        <v>0</v>
      </c>
      <c r="AL4" s="44">
        <v>0</v>
      </c>
      <c r="AM4" s="44">
        <v>0</v>
      </c>
      <c r="AN4" s="44">
        <v>0</v>
      </c>
      <c r="AO4" s="44"/>
      <c r="AP4" s="44"/>
      <c r="AQ4" s="49"/>
      <c r="AR4" s="44"/>
      <c r="AS4" s="44">
        <v>0</v>
      </c>
    </row>
    <row r="5" spans="1:45" s="32" customFormat="1" hidden="1" x14ac:dyDescent="0.35">
      <c r="A5" s="44">
        <v>890980752</v>
      </c>
      <c r="B5" s="44" t="s">
        <v>67</v>
      </c>
      <c r="C5" s="45" t="s">
        <v>68</v>
      </c>
      <c r="D5" s="45">
        <v>354841</v>
      </c>
      <c r="E5" s="44" t="s">
        <v>78</v>
      </c>
      <c r="F5" s="44" t="s">
        <v>79</v>
      </c>
      <c r="G5" s="46">
        <v>45428.605555555558</v>
      </c>
      <c r="H5" s="46"/>
      <c r="I5" s="47">
        <v>317517</v>
      </c>
      <c r="J5" s="48">
        <v>317517</v>
      </c>
      <c r="K5" s="44" t="s">
        <v>104</v>
      </c>
      <c r="L5" s="44" t="s">
        <v>109</v>
      </c>
      <c r="M5" s="44">
        <v>0</v>
      </c>
      <c r="N5" s="44"/>
      <c r="O5" s="44" t="s">
        <v>80</v>
      </c>
      <c r="P5" s="49">
        <v>45428</v>
      </c>
      <c r="Q5" s="49">
        <v>45537</v>
      </c>
      <c r="R5" s="49">
        <v>45567</v>
      </c>
      <c r="S5" s="49"/>
      <c r="T5" s="51">
        <v>210</v>
      </c>
      <c r="U5" s="51" t="s">
        <v>106</v>
      </c>
      <c r="V5" s="50">
        <v>317517</v>
      </c>
      <c r="W5" s="50">
        <v>317517</v>
      </c>
      <c r="X5" s="44">
        <v>0</v>
      </c>
      <c r="Y5" s="44"/>
      <c r="Z5" s="44"/>
      <c r="AA5" s="44"/>
      <c r="AB5" s="44" t="s">
        <v>81</v>
      </c>
      <c r="AC5" s="44"/>
      <c r="AD5" s="44" t="s">
        <v>82</v>
      </c>
      <c r="AE5" s="48">
        <v>317517</v>
      </c>
      <c r="AF5" s="44">
        <v>0</v>
      </c>
      <c r="AG5" s="44">
        <v>0</v>
      </c>
      <c r="AH5" s="44">
        <v>0</v>
      </c>
      <c r="AI5" s="44">
        <v>0</v>
      </c>
      <c r="AJ5" s="44">
        <v>0</v>
      </c>
      <c r="AK5" s="44">
        <v>0</v>
      </c>
      <c r="AL5" s="44">
        <v>0</v>
      </c>
      <c r="AM5" s="44">
        <v>0</v>
      </c>
      <c r="AN5" s="50">
        <v>317517</v>
      </c>
      <c r="AO5" s="44"/>
      <c r="AP5" s="44">
        <v>2201605222</v>
      </c>
      <c r="AQ5" s="49">
        <v>45747</v>
      </c>
      <c r="AR5" s="44"/>
      <c r="AS5" s="44">
        <v>0</v>
      </c>
    </row>
    <row r="6" spans="1:45" s="32" customFormat="1" hidden="1" x14ac:dyDescent="0.35">
      <c r="A6" s="44">
        <v>890980752</v>
      </c>
      <c r="B6" s="44" t="s">
        <v>67</v>
      </c>
      <c r="C6" s="45" t="s">
        <v>68</v>
      </c>
      <c r="D6" s="45">
        <v>354870</v>
      </c>
      <c r="E6" s="44" t="s">
        <v>83</v>
      </c>
      <c r="F6" s="44" t="s">
        <v>84</v>
      </c>
      <c r="G6" s="46">
        <v>45428.63958333333</v>
      </c>
      <c r="H6" s="46"/>
      <c r="I6" s="47">
        <v>103058</v>
      </c>
      <c r="J6" s="48">
        <v>103058</v>
      </c>
      <c r="K6" s="44" t="s">
        <v>104</v>
      </c>
      <c r="L6" s="44" t="s">
        <v>109</v>
      </c>
      <c r="M6" s="44">
        <v>0</v>
      </c>
      <c r="N6" s="44"/>
      <c r="O6" s="44" t="s">
        <v>80</v>
      </c>
      <c r="P6" s="49">
        <v>45428</v>
      </c>
      <c r="Q6" s="49">
        <v>45537</v>
      </c>
      <c r="R6" s="49">
        <v>45567</v>
      </c>
      <c r="S6" s="49"/>
      <c r="T6" s="51">
        <v>210</v>
      </c>
      <c r="U6" s="51" t="s">
        <v>106</v>
      </c>
      <c r="V6" s="50">
        <v>103058</v>
      </c>
      <c r="W6" s="50">
        <v>103058</v>
      </c>
      <c r="X6" s="44">
        <v>0</v>
      </c>
      <c r="Y6" s="44"/>
      <c r="Z6" s="44"/>
      <c r="AA6" s="44"/>
      <c r="AB6" s="44" t="s">
        <v>85</v>
      </c>
      <c r="AC6" s="44"/>
      <c r="AD6" s="44" t="s">
        <v>82</v>
      </c>
      <c r="AE6" s="48">
        <v>103058</v>
      </c>
      <c r="AF6" s="44">
        <v>0</v>
      </c>
      <c r="AG6" s="44">
        <v>0</v>
      </c>
      <c r="AH6" s="44">
        <v>0</v>
      </c>
      <c r="AI6" s="44">
        <v>0</v>
      </c>
      <c r="AJ6" s="44">
        <v>0</v>
      </c>
      <c r="AK6" s="44">
        <v>0</v>
      </c>
      <c r="AL6" s="44">
        <v>0</v>
      </c>
      <c r="AM6" s="44">
        <v>0</v>
      </c>
      <c r="AN6" s="50">
        <v>103058</v>
      </c>
      <c r="AO6" s="44"/>
      <c r="AP6" s="44">
        <v>2201605222</v>
      </c>
      <c r="AQ6" s="49">
        <v>45747</v>
      </c>
      <c r="AR6" s="44"/>
      <c r="AS6" s="44">
        <v>0</v>
      </c>
    </row>
    <row r="7" spans="1:45" s="32" customFormat="1" hidden="1" x14ac:dyDescent="0.35">
      <c r="A7" s="44">
        <v>890980752</v>
      </c>
      <c r="B7" s="44" t="s">
        <v>67</v>
      </c>
      <c r="C7" s="45" t="s">
        <v>68</v>
      </c>
      <c r="D7" s="45">
        <v>354910</v>
      </c>
      <c r="E7" s="44" t="s">
        <v>86</v>
      </c>
      <c r="F7" s="44" t="s">
        <v>87</v>
      </c>
      <c r="G7" s="46">
        <v>45428.694444444445</v>
      </c>
      <c r="H7" s="46"/>
      <c r="I7" s="47">
        <v>263100</v>
      </c>
      <c r="J7" s="48">
        <v>263100</v>
      </c>
      <c r="K7" s="44" t="s">
        <v>104</v>
      </c>
      <c r="L7" s="44" t="s">
        <v>109</v>
      </c>
      <c r="M7" s="44">
        <v>0</v>
      </c>
      <c r="N7" s="44"/>
      <c r="O7" s="44" t="s">
        <v>80</v>
      </c>
      <c r="P7" s="49">
        <v>45428</v>
      </c>
      <c r="Q7" s="49">
        <v>45537</v>
      </c>
      <c r="R7" s="49">
        <v>45567</v>
      </c>
      <c r="S7" s="49"/>
      <c r="T7" s="51">
        <v>210</v>
      </c>
      <c r="U7" s="51" t="s">
        <v>106</v>
      </c>
      <c r="V7" s="50">
        <v>263100</v>
      </c>
      <c r="W7" s="50">
        <v>263100</v>
      </c>
      <c r="X7" s="44">
        <v>0</v>
      </c>
      <c r="Y7" s="44"/>
      <c r="Z7" s="44"/>
      <c r="AA7" s="44"/>
      <c r="AB7" s="44" t="s">
        <v>75</v>
      </c>
      <c r="AC7" s="44"/>
      <c r="AD7" s="44" t="s">
        <v>82</v>
      </c>
      <c r="AE7" s="48">
        <v>263100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4">
        <v>0</v>
      </c>
      <c r="AM7" s="44">
        <v>0</v>
      </c>
      <c r="AN7" s="50">
        <v>263100</v>
      </c>
      <c r="AO7" s="44"/>
      <c r="AP7" s="44">
        <v>2201605222</v>
      </c>
      <c r="AQ7" s="49">
        <v>45747</v>
      </c>
      <c r="AR7" s="44"/>
      <c r="AS7" s="44">
        <v>0</v>
      </c>
    </row>
    <row r="8" spans="1:45" s="32" customFormat="1" hidden="1" x14ac:dyDescent="0.35">
      <c r="A8" s="44">
        <v>890980752</v>
      </c>
      <c r="B8" s="44" t="s">
        <v>67</v>
      </c>
      <c r="C8" s="45" t="s">
        <v>68</v>
      </c>
      <c r="D8" s="45">
        <v>354914</v>
      </c>
      <c r="E8" s="44" t="s">
        <v>88</v>
      </c>
      <c r="F8" s="44" t="s">
        <v>89</v>
      </c>
      <c r="G8" s="46">
        <v>45428.7</v>
      </c>
      <c r="H8" s="46"/>
      <c r="I8" s="47">
        <v>150770</v>
      </c>
      <c r="J8" s="48">
        <v>150770</v>
      </c>
      <c r="K8" s="44" t="s">
        <v>104</v>
      </c>
      <c r="L8" s="44" t="s">
        <v>109</v>
      </c>
      <c r="M8" s="44">
        <v>0</v>
      </c>
      <c r="N8" s="44"/>
      <c r="O8" s="44" t="s">
        <v>80</v>
      </c>
      <c r="P8" s="49">
        <v>45428</v>
      </c>
      <c r="Q8" s="49">
        <v>45537</v>
      </c>
      <c r="R8" s="49">
        <v>45567</v>
      </c>
      <c r="S8" s="49"/>
      <c r="T8" s="51">
        <v>210</v>
      </c>
      <c r="U8" s="51" t="s">
        <v>106</v>
      </c>
      <c r="V8" s="50">
        <v>150770</v>
      </c>
      <c r="W8" s="50">
        <v>150770</v>
      </c>
      <c r="X8" s="44">
        <v>0</v>
      </c>
      <c r="Y8" s="44"/>
      <c r="Z8" s="44"/>
      <c r="AA8" s="44"/>
      <c r="AB8" s="44" t="s">
        <v>75</v>
      </c>
      <c r="AC8" s="44"/>
      <c r="AD8" s="44" t="s">
        <v>82</v>
      </c>
      <c r="AE8" s="48">
        <v>150770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4">
        <v>0</v>
      </c>
      <c r="AM8" s="44">
        <v>0</v>
      </c>
      <c r="AN8" s="50">
        <v>150770</v>
      </c>
      <c r="AO8" s="44"/>
      <c r="AP8" s="44">
        <v>2201605222</v>
      </c>
      <c r="AQ8" s="49">
        <v>45747</v>
      </c>
      <c r="AR8" s="44"/>
      <c r="AS8" s="44">
        <v>0</v>
      </c>
    </row>
    <row r="9" spans="1:45" s="32" customFormat="1" hidden="1" x14ac:dyDescent="0.35">
      <c r="A9" s="44">
        <v>890980752</v>
      </c>
      <c r="B9" s="44" t="s">
        <v>67</v>
      </c>
      <c r="C9" s="45" t="s">
        <v>68</v>
      </c>
      <c r="D9" s="45">
        <v>354927</v>
      </c>
      <c r="E9" s="44" t="s">
        <v>90</v>
      </c>
      <c r="F9" s="44" t="s">
        <v>91</v>
      </c>
      <c r="G9" s="46">
        <v>45428.719444444447</v>
      </c>
      <c r="H9" s="46"/>
      <c r="I9" s="47">
        <v>7800</v>
      </c>
      <c r="J9" s="48">
        <v>7800</v>
      </c>
      <c r="K9" s="44" t="s">
        <v>104</v>
      </c>
      <c r="L9" s="44" t="s">
        <v>109</v>
      </c>
      <c r="M9" s="44">
        <v>0</v>
      </c>
      <c r="N9" s="44"/>
      <c r="O9" s="44" t="s">
        <v>80</v>
      </c>
      <c r="P9" s="49">
        <v>45428</v>
      </c>
      <c r="Q9" s="49">
        <v>45537</v>
      </c>
      <c r="R9" s="49">
        <v>45565</v>
      </c>
      <c r="S9" s="49"/>
      <c r="T9" s="51">
        <v>212</v>
      </c>
      <c r="U9" s="51" t="s">
        <v>106</v>
      </c>
      <c r="V9" s="50">
        <v>7800</v>
      </c>
      <c r="W9" s="50">
        <v>7800</v>
      </c>
      <c r="X9" s="44">
        <v>0</v>
      </c>
      <c r="Y9" s="44"/>
      <c r="Z9" s="44"/>
      <c r="AA9" s="44"/>
      <c r="AB9" s="44" t="s">
        <v>92</v>
      </c>
      <c r="AC9" s="44"/>
      <c r="AD9" s="44" t="s">
        <v>82</v>
      </c>
      <c r="AE9" s="48">
        <v>7800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50">
        <v>7800</v>
      </c>
      <c r="AO9" s="44"/>
      <c r="AP9" s="44">
        <v>2201605222</v>
      </c>
      <c r="AQ9" s="49">
        <v>45747</v>
      </c>
      <c r="AR9" s="44"/>
      <c r="AS9" s="44">
        <v>0</v>
      </c>
    </row>
    <row r="10" spans="1:45" s="32" customFormat="1" hidden="1" x14ac:dyDescent="0.35">
      <c r="A10" s="44">
        <v>890980752</v>
      </c>
      <c r="B10" s="44" t="s">
        <v>67</v>
      </c>
      <c r="C10" s="45" t="s">
        <v>68</v>
      </c>
      <c r="D10" s="45">
        <v>395778</v>
      </c>
      <c r="E10" s="44" t="s">
        <v>93</v>
      </c>
      <c r="F10" s="44" t="s">
        <v>94</v>
      </c>
      <c r="G10" s="46">
        <v>45637.643750000003</v>
      </c>
      <c r="H10" s="46"/>
      <c r="I10" s="47">
        <v>437717</v>
      </c>
      <c r="J10" s="48">
        <v>437717</v>
      </c>
      <c r="K10" s="44" t="e">
        <v>#N/A</v>
      </c>
      <c r="L10" s="44" t="s">
        <v>108</v>
      </c>
      <c r="M10" s="44">
        <v>0</v>
      </c>
      <c r="N10" s="44"/>
      <c r="O10" s="44" t="s">
        <v>95</v>
      </c>
      <c r="P10" s="49">
        <v>45637</v>
      </c>
      <c r="Q10" s="49"/>
      <c r="R10" s="49"/>
      <c r="S10" s="49"/>
      <c r="T10" s="51" t="s">
        <v>107</v>
      </c>
      <c r="U10" s="51" t="s">
        <v>107</v>
      </c>
      <c r="V10" s="50">
        <v>437717</v>
      </c>
      <c r="W10" s="50">
        <v>437717</v>
      </c>
      <c r="X10" s="44">
        <v>0</v>
      </c>
      <c r="Y10" s="44"/>
      <c r="Z10" s="44"/>
      <c r="AA10" s="44"/>
      <c r="AB10" s="44"/>
      <c r="AC10" s="44"/>
      <c r="AD10" s="44"/>
      <c r="AE10" s="44">
        <v>0</v>
      </c>
      <c r="AF10" s="44">
        <v>0</v>
      </c>
      <c r="AG10" s="48">
        <v>437717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/>
      <c r="AP10" s="44"/>
      <c r="AQ10" s="49"/>
      <c r="AR10" s="44"/>
      <c r="AS10" s="44">
        <v>0</v>
      </c>
    </row>
    <row r="11" spans="1:45" s="32" customFormat="1" hidden="1" x14ac:dyDescent="0.35">
      <c r="A11" s="44">
        <v>890980752</v>
      </c>
      <c r="B11" s="44" t="s">
        <v>67</v>
      </c>
      <c r="C11" s="45" t="s">
        <v>68</v>
      </c>
      <c r="D11" s="45">
        <v>100931</v>
      </c>
      <c r="E11" s="44" t="s">
        <v>96</v>
      </c>
      <c r="F11" s="44" t="s">
        <v>97</v>
      </c>
      <c r="G11" s="46">
        <v>43889.626388888886</v>
      </c>
      <c r="H11" s="46"/>
      <c r="I11" s="47">
        <v>84000</v>
      </c>
      <c r="J11" s="48">
        <v>84000</v>
      </c>
      <c r="K11" s="44" t="e">
        <v>#N/A</v>
      </c>
      <c r="L11" s="44" t="s">
        <v>108</v>
      </c>
      <c r="M11" s="44">
        <v>0</v>
      </c>
      <c r="N11" s="44"/>
      <c r="O11" s="44"/>
      <c r="P11" s="49"/>
      <c r="Q11" s="49"/>
      <c r="R11" s="49"/>
      <c r="S11" s="49"/>
      <c r="T11" s="51" t="s">
        <v>107</v>
      </c>
      <c r="U11" s="51" t="s">
        <v>107</v>
      </c>
      <c r="V11" s="44">
        <v>0</v>
      </c>
      <c r="W11" s="44">
        <v>0</v>
      </c>
      <c r="X11" s="44">
        <v>0</v>
      </c>
      <c r="Y11" s="44"/>
      <c r="Z11" s="44"/>
      <c r="AA11" s="44"/>
      <c r="AB11" s="44"/>
      <c r="AC11" s="44"/>
      <c r="AD11" s="44"/>
      <c r="AE11" s="44">
        <v>0</v>
      </c>
      <c r="AF11" s="44">
        <v>0</v>
      </c>
      <c r="AG11" s="48">
        <v>84000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/>
      <c r="AP11" s="44"/>
      <c r="AQ11" s="49"/>
      <c r="AR11" s="44"/>
      <c r="AS11" s="44">
        <v>0</v>
      </c>
    </row>
    <row r="12" spans="1:45" s="32" customFormat="1" hidden="1" x14ac:dyDescent="0.35">
      <c r="A12" s="44">
        <v>890980752</v>
      </c>
      <c r="B12" s="44" t="s">
        <v>67</v>
      </c>
      <c r="C12" s="45" t="s">
        <v>68</v>
      </c>
      <c r="D12" s="45">
        <v>107603</v>
      </c>
      <c r="E12" s="44" t="s">
        <v>98</v>
      </c>
      <c r="F12" s="44" t="s">
        <v>99</v>
      </c>
      <c r="G12" s="46">
        <v>44075.56527777778</v>
      </c>
      <c r="H12" s="46"/>
      <c r="I12" s="47">
        <v>15900</v>
      </c>
      <c r="J12" s="48">
        <v>15900</v>
      </c>
      <c r="K12" s="44" t="s">
        <v>56</v>
      </c>
      <c r="L12" s="44" t="s">
        <v>108</v>
      </c>
      <c r="M12" s="44">
        <v>0</v>
      </c>
      <c r="N12" s="44"/>
      <c r="O12" s="44"/>
      <c r="P12" s="49"/>
      <c r="Q12" s="49"/>
      <c r="R12" s="49"/>
      <c r="S12" s="49"/>
      <c r="T12" s="51" t="s">
        <v>107</v>
      </c>
      <c r="U12" s="51" t="s">
        <v>107</v>
      </c>
      <c r="V12" s="44">
        <v>0</v>
      </c>
      <c r="W12" s="44">
        <v>0</v>
      </c>
      <c r="X12" s="44">
        <v>0</v>
      </c>
      <c r="Y12" s="44"/>
      <c r="Z12" s="44"/>
      <c r="AA12" s="44"/>
      <c r="AB12" s="44"/>
      <c r="AC12" s="44"/>
      <c r="AD12" s="44"/>
      <c r="AE12" s="44">
        <v>0</v>
      </c>
      <c r="AF12" s="44">
        <v>0</v>
      </c>
      <c r="AG12" s="48">
        <v>15900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/>
      <c r="AP12" s="44"/>
      <c r="AQ12" s="49"/>
      <c r="AR12" s="44"/>
      <c r="AS12" s="44">
        <v>0</v>
      </c>
    </row>
    <row r="13" spans="1:45" s="32" customFormat="1" hidden="1" x14ac:dyDescent="0.35">
      <c r="A13" s="44">
        <v>890980752</v>
      </c>
      <c r="B13" s="44" t="s">
        <v>67</v>
      </c>
      <c r="C13" s="45" t="s">
        <v>68</v>
      </c>
      <c r="D13" s="45">
        <v>110079</v>
      </c>
      <c r="E13" s="44" t="s">
        <v>100</v>
      </c>
      <c r="F13" s="44" t="s">
        <v>101</v>
      </c>
      <c r="G13" s="46">
        <v>44110.600694444445</v>
      </c>
      <c r="H13" s="46"/>
      <c r="I13" s="47">
        <v>56197</v>
      </c>
      <c r="J13" s="48">
        <v>56197</v>
      </c>
      <c r="K13" s="44" t="s">
        <v>56</v>
      </c>
      <c r="L13" s="44" t="s">
        <v>108</v>
      </c>
      <c r="M13" s="44">
        <v>0</v>
      </c>
      <c r="N13" s="44"/>
      <c r="O13" s="44"/>
      <c r="P13" s="49"/>
      <c r="Q13" s="49"/>
      <c r="R13" s="49"/>
      <c r="S13" s="49"/>
      <c r="T13" s="51" t="s">
        <v>107</v>
      </c>
      <c r="U13" s="51" t="s">
        <v>107</v>
      </c>
      <c r="V13" s="44">
        <v>0</v>
      </c>
      <c r="W13" s="44">
        <v>0</v>
      </c>
      <c r="X13" s="44">
        <v>0</v>
      </c>
      <c r="Y13" s="44"/>
      <c r="Z13" s="44"/>
      <c r="AA13" s="44"/>
      <c r="AB13" s="44"/>
      <c r="AC13" s="44"/>
      <c r="AD13" s="44"/>
      <c r="AE13" s="44">
        <v>0</v>
      </c>
      <c r="AF13" s="44">
        <v>0</v>
      </c>
      <c r="AG13" s="48">
        <v>56197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/>
      <c r="AP13" s="44"/>
      <c r="AQ13" s="49"/>
      <c r="AR13" s="44"/>
      <c r="AS13" s="44">
        <v>0</v>
      </c>
    </row>
    <row r="14" spans="1:45" s="32" customFormat="1" hidden="1" x14ac:dyDescent="0.35">
      <c r="A14" s="44">
        <v>890980752</v>
      </c>
      <c r="B14" s="44" t="s">
        <v>67</v>
      </c>
      <c r="C14" s="45" t="s">
        <v>68</v>
      </c>
      <c r="D14" s="45">
        <v>115962</v>
      </c>
      <c r="E14" s="44" t="s">
        <v>102</v>
      </c>
      <c r="F14" s="44" t="s">
        <v>103</v>
      </c>
      <c r="G14" s="46">
        <v>44148.435416666667</v>
      </c>
      <c r="H14" s="46"/>
      <c r="I14" s="47">
        <v>76260</v>
      </c>
      <c r="J14" s="48">
        <v>76260</v>
      </c>
      <c r="K14" s="44" t="s">
        <v>56</v>
      </c>
      <c r="L14" s="44" t="s">
        <v>108</v>
      </c>
      <c r="M14" s="44">
        <v>0</v>
      </c>
      <c r="N14" s="44"/>
      <c r="O14" s="44"/>
      <c r="P14" s="49"/>
      <c r="Q14" s="49"/>
      <c r="R14" s="49"/>
      <c r="S14" s="49"/>
      <c r="T14" s="51" t="s">
        <v>107</v>
      </c>
      <c r="U14" s="51" t="s">
        <v>107</v>
      </c>
      <c r="V14" s="44">
        <v>0</v>
      </c>
      <c r="W14" s="44">
        <v>0</v>
      </c>
      <c r="X14" s="44">
        <v>0</v>
      </c>
      <c r="Y14" s="44"/>
      <c r="Z14" s="44"/>
      <c r="AA14" s="44"/>
      <c r="AB14" s="44"/>
      <c r="AC14" s="44"/>
      <c r="AD14" s="44"/>
      <c r="AE14" s="44">
        <v>0</v>
      </c>
      <c r="AF14" s="44">
        <v>0</v>
      </c>
      <c r="AG14" s="48">
        <v>76260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/>
      <c r="AP14" s="44"/>
      <c r="AQ14" s="49"/>
      <c r="AR14" s="44"/>
      <c r="AS14" s="44">
        <v>0</v>
      </c>
    </row>
  </sheetData>
  <autoFilter ref="A2:AT14" xr:uid="{61AEAA09-E9B5-4696-AAF6-2A64E996BEFB}">
    <filterColumn colId="11">
      <filters>
        <filter val="Factura Devuelta"/>
      </filters>
    </filterColumn>
  </autoFilter>
  <conditionalFormatting sqref="E1">
    <cfRule type="duplicateValues" dxfId="7" priority="7"/>
    <cfRule type="duplicateValues" dxfId="6" priority="8"/>
    <cfRule type="duplicateValues" dxfId="5" priority="9"/>
  </conditionalFormatting>
  <conditionalFormatting sqref="E2">
    <cfRule type="duplicateValues" dxfId="4" priority="3"/>
    <cfRule type="duplicateValues" dxfId="3" priority="4"/>
    <cfRule type="duplicateValues" dxfId="2" priority="6"/>
  </conditionalFormatting>
  <conditionalFormatting sqref="E3:E14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E05A8-6AE7-460C-856B-6816AF8D162E}">
  <dimension ref="B1:J42"/>
  <sheetViews>
    <sheetView showGridLines="0" zoomScaleNormal="100" workbookViewId="0">
      <selection activeCell="F36" sqref="F36"/>
    </sheetView>
  </sheetViews>
  <sheetFormatPr baseColWidth="10" defaultColWidth="10.90625" defaultRowHeight="12.5" x14ac:dyDescent="0.25"/>
  <cols>
    <col min="1" max="1" width="1" style="52" customWidth="1"/>
    <col min="2" max="2" width="10.90625" style="52"/>
    <col min="3" max="3" width="17.54296875" style="52" customWidth="1"/>
    <col min="4" max="4" width="11.54296875" style="52" customWidth="1"/>
    <col min="5" max="8" width="10.90625" style="52"/>
    <col min="9" max="9" width="22.54296875" style="52" customWidth="1"/>
    <col min="10" max="10" width="14" style="52" customWidth="1"/>
    <col min="11" max="11" width="1.81640625" style="52" customWidth="1"/>
    <col min="12" max="16384" width="10.90625" style="52"/>
  </cols>
  <sheetData>
    <row r="1" spans="2:10" ht="6" customHeight="1" thickBot="1" x14ac:dyDescent="0.3"/>
    <row r="2" spans="2:10" ht="19.5" customHeight="1" x14ac:dyDescent="0.25">
      <c r="B2" s="53"/>
      <c r="C2" s="54"/>
      <c r="D2" s="125" t="s">
        <v>110</v>
      </c>
      <c r="E2" s="126"/>
      <c r="F2" s="126"/>
      <c r="G2" s="126"/>
      <c r="H2" s="126"/>
      <c r="I2" s="127"/>
      <c r="J2" s="131" t="s">
        <v>111</v>
      </c>
    </row>
    <row r="3" spans="2:10" ht="15.75" customHeight="1" thickBot="1" x14ac:dyDescent="0.3">
      <c r="B3" s="55"/>
      <c r="C3" s="56"/>
      <c r="D3" s="128"/>
      <c r="E3" s="129"/>
      <c r="F3" s="129"/>
      <c r="G3" s="129"/>
      <c r="H3" s="129"/>
      <c r="I3" s="130"/>
      <c r="J3" s="132"/>
    </row>
    <row r="4" spans="2:10" ht="13" x14ac:dyDescent="0.25">
      <c r="B4" s="55"/>
      <c r="C4" s="56"/>
      <c r="D4" s="57"/>
      <c r="E4" s="58"/>
      <c r="F4" s="58"/>
      <c r="G4" s="58"/>
      <c r="H4" s="58"/>
      <c r="I4" s="59"/>
      <c r="J4" s="60"/>
    </row>
    <row r="5" spans="2:10" ht="13" x14ac:dyDescent="0.25">
      <c r="B5" s="55"/>
      <c r="C5" s="56"/>
      <c r="D5" s="61" t="s">
        <v>112</v>
      </c>
      <c r="E5" s="62"/>
      <c r="F5" s="62"/>
      <c r="G5" s="62"/>
      <c r="H5" s="62"/>
      <c r="I5" s="63"/>
      <c r="J5" s="63" t="s">
        <v>113</v>
      </c>
    </row>
    <row r="6" spans="2:10" ht="13.5" thickBot="1" x14ac:dyDescent="0.3">
      <c r="B6" s="64"/>
      <c r="C6" s="65"/>
      <c r="D6" s="66"/>
      <c r="E6" s="67"/>
      <c r="F6" s="67"/>
      <c r="G6" s="67"/>
      <c r="H6" s="67"/>
      <c r="I6" s="68"/>
      <c r="J6" s="69"/>
    </row>
    <row r="7" spans="2:10" x14ac:dyDescent="0.25">
      <c r="B7" s="70"/>
      <c r="J7" s="71"/>
    </row>
    <row r="8" spans="2:10" x14ac:dyDescent="0.25">
      <c r="B8" s="70"/>
      <c r="J8" s="71"/>
    </row>
    <row r="9" spans="2:10" x14ac:dyDescent="0.25">
      <c r="B9" s="70"/>
      <c r="C9" s="52" t="str">
        <f ca="1">+CONCATENATE("Santiago de Cali, ",TEXT(TODAY(),"MMMM DD YYYY"))</f>
        <v>Santiago de Cali, mayo 12 2025</v>
      </c>
      <c r="J9" s="71"/>
    </row>
    <row r="10" spans="2:10" ht="13" x14ac:dyDescent="0.3">
      <c r="B10" s="70"/>
      <c r="C10" s="72"/>
      <c r="E10" s="73"/>
      <c r="H10" s="74"/>
      <c r="J10" s="71"/>
    </row>
    <row r="11" spans="2:10" x14ac:dyDescent="0.25">
      <c r="B11" s="70"/>
      <c r="J11" s="71"/>
    </row>
    <row r="12" spans="2:10" ht="13" x14ac:dyDescent="0.3">
      <c r="B12" s="70"/>
      <c r="C12" s="72" t="s">
        <v>140</v>
      </c>
      <c r="J12" s="71"/>
    </row>
    <row r="13" spans="2:10" ht="13" x14ac:dyDescent="0.3">
      <c r="B13" s="70"/>
      <c r="C13" s="72" t="s">
        <v>141</v>
      </c>
      <c r="J13" s="71"/>
    </row>
    <row r="14" spans="2:10" x14ac:dyDescent="0.25">
      <c r="B14" s="70"/>
      <c r="J14" s="71"/>
    </row>
    <row r="15" spans="2:10" x14ac:dyDescent="0.25">
      <c r="B15" s="70"/>
      <c r="C15" s="52" t="s">
        <v>142</v>
      </c>
      <c r="J15" s="71"/>
    </row>
    <row r="16" spans="2:10" x14ac:dyDescent="0.25">
      <c r="B16" s="70"/>
      <c r="C16" s="75"/>
      <c r="J16" s="71"/>
    </row>
    <row r="17" spans="2:10" ht="13" x14ac:dyDescent="0.25">
      <c r="B17" s="70"/>
      <c r="C17" s="52" t="s">
        <v>143</v>
      </c>
      <c r="D17" s="73"/>
      <c r="H17" s="76" t="s">
        <v>114</v>
      </c>
      <c r="I17" s="77" t="s">
        <v>115</v>
      </c>
      <c r="J17" s="71"/>
    </row>
    <row r="18" spans="2:10" ht="13" x14ac:dyDescent="0.3">
      <c r="B18" s="70"/>
      <c r="C18" s="72" t="s">
        <v>116</v>
      </c>
      <c r="D18" s="72"/>
      <c r="E18" s="72"/>
      <c r="F18" s="72"/>
      <c r="H18" s="78">
        <v>12</v>
      </c>
      <c r="I18" s="79">
        <v>2004765</v>
      </c>
      <c r="J18" s="71"/>
    </row>
    <row r="19" spans="2:10" x14ac:dyDescent="0.25">
      <c r="B19" s="70"/>
      <c r="C19" s="52" t="s">
        <v>117</v>
      </c>
      <c r="H19" s="80">
        <v>5</v>
      </c>
      <c r="I19" s="81">
        <v>842245</v>
      </c>
      <c r="J19" s="71"/>
    </row>
    <row r="20" spans="2:10" x14ac:dyDescent="0.25">
      <c r="B20" s="70"/>
      <c r="C20" s="52" t="s">
        <v>118</v>
      </c>
      <c r="H20" s="80">
        <v>2</v>
      </c>
      <c r="I20" s="81">
        <v>492446</v>
      </c>
      <c r="J20" s="71"/>
    </row>
    <row r="21" spans="2:10" x14ac:dyDescent="0.25">
      <c r="B21" s="70"/>
      <c r="C21" s="52" t="s">
        <v>119</v>
      </c>
      <c r="H21" s="80">
        <v>5</v>
      </c>
      <c r="I21" s="81">
        <v>670074</v>
      </c>
      <c r="J21" s="71"/>
    </row>
    <row r="22" spans="2:10" x14ac:dyDescent="0.25">
      <c r="B22" s="70"/>
      <c r="C22" s="52" t="s">
        <v>120</v>
      </c>
      <c r="H22" s="80">
        <v>0</v>
      </c>
      <c r="I22" s="81">
        <v>0</v>
      </c>
      <c r="J22" s="71"/>
    </row>
    <row r="23" spans="2:10" x14ac:dyDescent="0.25">
      <c r="B23" s="70"/>
      <c r="C23" s="52" t="s">
        <v>121</v>
      </c>
      <c r="H23" s="80">
        <v>0</v>
      </c>
      <c r="I23" s="81">
        <v>0</v>
      </c>
      <c r="J23" s="71"/>
    </row>
    <row r="24" spans="2:10" ht="13" thickBot="1" x14ac:dyDescent="0.3">
      <c r="B24" s="70"/>
      <c r="C24" s="52" t="s">
        <v>122</v>
      </c>
      <c r="H24" s="82">
        <v>0</v>
      </c>
      <c r="I24" s="83">
        <v>0</v>
      </c>
      <c r="J24" s="71"/>
    </row>
    <row r="25" spans="2:10" ht="13" x14ac:dyDescent="0.3">
      <c r="B25" s="70"/>
      <c r="C25" s="72" t="s">
        <v>123</v>
      </c>
      <c r="D25" s="72"/>
      <c r="E25" s="72"/>
      <c r="F25" s="72"/>
      <c r="H25" s="78">
        <f>H19+H20+H21+H22+H24+H23</f>
        <v>12</v>
      </c>
      <c r="I25" s="79">
        <f>I19+I20+I21+I22+I24+I23</f>
        <v>2004765</v>
      </c>
      <c r="J25" s="71"/>
    </row>
    <row r="26" spans="2:10" x14ac:dyDescent="0.25">
      <c r="B26" s="70"/>
      <c r="C26" s="52" t="s">
        <v>124</v>
      </c>
      <c r="H26" s="80">
        <v>0</v>
      </c>
      <c r="I26" s="81">
        <v>0</v>
      </c>
      <c r="J26" s="71"/>
    </row>
    <row r="27" spans="2:10" ht="13" thickBot="1" x14ac:dyDescent="0.3">
      <c r="B27" s="70"/>
      <c r="C27" s="52" t="s">
        <v>59</v>
      </c>
      <c r="H27" s="82">
        <v>0</v>
      </c>
      <c r="I27" s="83">
        <v>0</v>
      </c>
      <c r="J27" s="71"/>
    </row>
    <row r="28" spans="2:10" ht="13" x14ac:dyDescent="0.3">
      <c r="B28" s="70"/>
      <c r="C28" s="72" t="s">
        <v>125</v>
      </c>
      <c r="D28" s="72"/>
      <c r="E28" s="72"/>
      <c r="F28" s="72"/>
      <c r="H28" s="78">
        <f>H26+H27</f>
        <v>0</v>
      </c>
      <c r="I28" s="79">
        <f>I26+I27</f>
        <v>0</v>
      </c>
      <c r="J28" s="71"/>
    </row>
    <row r="29" spans="2:10" ht="13.5" thickBot="1" x14ac:dyDescent="0.35">
      <c r="B29" s="70"/>
      <c r="C29" s="52" t="s">
        <v>126</v>
      </c>
      <c r="D29" s="72"/>
      <c r="E29" s="72"/>
      <c r="F29" s="72"/>
      <c r="H29" s="82">
        <v>0</v>
      </c>
      <c r="I29" s="83">
        <v>0</v>
      </c>
      <c r="J29" s="71"/>
    </row>
    <row r="30" spans="2:10" ht="13" x14ac:dyDescent="0.3">
      <c r="B30" s="70"/>
      <c r="C30" s="72" t="s">
        <v>127</v>
      </c>
      <c r="D30" s="72"/>
      <c r="E30" s="72"/>
      <c r="F30" s="72"/>
      <c r="H30" s="80">
        <f>H29</f>
        <v>0</v>
      </c>
      <c r="I30" s="81">
        <f>I29</f>
        <v>0</v>
      </c>
      <c r="J30" s="71"/>
    </row>
    <row r="31" spans="2:10" ht="13" x14ac:dyDescent="0.3">
      <c r="B31" s="70"/>
      <c r="C31" s="72"/>
      <c r="D31" s="72"/>
      <c r="E31" s="72"/>
      <c r="F31" s="72"/>
      <c r="H31" s="84"/>
      <c r="I31" s="79"/>
      <c r="J31" s="71"/>
    </row>
    <row r="32" spans="2:10" ht="13.5" thickBot="1" x14ac:dyDescent="0.35">
      <c r="B32" s="70"/>
      <c r="C32" s="72" t="s">
        <v>128</v>
      </c>
      <c r="D32" s="72"/>
      <c r="H32" s="85">
        <f>H25+H28+H30</f>
        <v>12</v>
      </c>
      <c r="I32" s="86">
        <f>I25+I28+I30</f>
        <v>2004765</v>
      </c>
      <c r="J32" s="71"/>
    </row>
    <row r="33" spans="2:10" ht="13.5" thickTop="1" x14ac:dyDescent="0.3">
      <c r="B33" s="70"/>
      <c r="C33" s="72"/>
      <c r="D33" s="72"/>
      <c r="H33" s="87">
        <f>+H18-H32</f>
        <v>0</v>
      </c>
      <c r="I33" s="81">
        <f>+I18-I32</f>
        <v>0</v>
      </c>
      <c r="J33" s="71"/>
    </row>
    <row r="34" spans="2:10" x14ac:dyDescent="0.25">
      <c r="B34" s="70"/>
      <c r="G34" s="87"/>
      <c r="H34" s="87"/>
      <c r="I34" s="87"/>
      <c r="J34" s="71"/>
    </row>
    <row r="35" spans="2:10" x14ac:dyDescent="0.25">
      <c r="B35" s="70"/>
      <c r="G35" s="87"/>
      <c r="H35" s="87"/>
      <c r="I35" s="87"/>
      <c r="J35" s="71"/>
    </row>
    <row r="36" spans="2:10" ht="13" x14ac:dyDescent="0.3">
      <c r="B36" s="70"/>
      <c r="C36" s="72"/>
      <c r="G36" s="87"/>
      <c r="H36" s="87"/>
      <c r="I36" s="87"/>
      <c r="J36" s="71"/>
    </row>
    <row r="37" spans="2:10" ht="13.5" thickBot="1" x14ac:dyDescent="0.35">
      <c r="B37" s="70"/>
      <c r="C37" s="88" t="s">
        <v>144</v>
      </c>
      <c r="D37" s="89"/>
      <c r="H37" s="88" t="s">
        <v>129</v>
      </c>
      <c r="I37" s="89"/>
      <c r="J37" s="71"/>
    </row>
    <row r="38" spans="2:10" ht="13" x14ac:dyDescent="0.3">
      <c r="B38" s="70"/>
      <c r="C38" s="72" t="s">
        <v>145</v>
      </c>
      <c r="D38" s="87"/>
      <c r="H38" s="90" t="s">
        <v>130</v>
      </c>
      <c r="I38" s="87"/>
      <c r="J38" s="71"/>
    </row>
    <row r="39" spans="2:10" ht="13" x14ac:dyDescent="0.3">
      <c r="B39" s="70"/>
      <c r="C39" s="72" t="s">
        <v>67</v>
      </c>
      <c r="H39" s="72" t="s">
        <v>131</v>
      </c>
      <c r="I39" s="87"/>
      <c r="J39" s="71"/>
    </row>
    <row r="40" spans="2:10" x14ac:dyDescent="0.25">
      <c r="B40" s="70"/>
      <c r="G40" s="87"/>
      <c r="H40" s="87"/>
      <c r="I40" s="87"/>
      <c r="J40" s="71"/>
    </row>
    <row r="41" spans="2:10" ht="12.75" customHeight="1" x14ac:dyDescent="0.25">
      <c r="B41" s="70"/>
      <c r="C41" s="133" t="s">
        <v>132</v>
      </c>
      <c r="D41" s="133"/>
      <c r="E41" s="133"/>
      <c r="F41" s="133"/>
      <c r="G41" s="133"/>
      <c r="H41" s="133"/>
      <c r="I41" s="133"/>
      <c r="J41" s="71"/>
    </row>
    <row r="42" spans="2:10" ht="18.75" customHeight="1" thickBot="1" x14ac:dyDescent="0.3">
      <c r="B42" s="91"/>
      <c r="C42" s="92"/>
      <c r="D42" s="92"/>
      <c r="E42" s="92"/>
      <c r="F42" s="92"/>
      <c r="G42" s="92"/>
      <c r="H42" s="92"/>
      <c r="I42" s="92"/>
      <c r="J42" s="93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24D18-BE57-496A-9055-6AF728242547}">
  <dimension ref="B1:J37"/>
  <sheetViews>
    <sheetView showGridLines="0" tabSelected="1" topLeftCell="A17" zoomScale="84" zoomScaleNormal="84" zoomScaleSheetLayoutView="100" workbookViewId="0">
      <selection activeCell="E20" sqref="E20"/>
    </sheetView>
  </sheetViews>
  <sheetFormatPr baseColWidth="10" defaultColWidth="11.453125" defaultRowHeight="12.5" x14ac:dyDescent="0.25"/>
  <cols>
    <col min="1" max="1" width="4.453125" style="52" customWidth="1"/>
    <col min="2" max="2" width="11.453125" style="52"/>
    <col min="3" max="3" width="12.81640625" style="52" customWidth="1"/>
    <col min="4" max="4" width="22" style="52" customWidth="1"/>
    <col min="5" max="8" width="11.453125" style="52"/>
    <col min="9" max="9" width="24.81640625" style="52" customWidth="1"/>
    <col min="10" max="10" width="12.54296875" style="52" customWidth="1"/>
    <col min="11" max="11" width="1.81640625" style="52" customWidth="1"/>
    <col min="12" max="16384" width="11.453125" style="52"/>
  </cols>
  <sheetData>
    <row r="1" spans="2:10" ht="18" customHeight="1" thickBot="1" x14ac:dyDescent="0.3"/>
    <row r="2" spans="2:10" ht="19.5" customHeight="1" x14ac:dyDescent="0.25">
      <c r="B2" s="53"/>
      <c r="C2" s="54"/>
      <c r="D2" s="125" t="s">
        <v>133</v>
      </c>
      <c r="E2" s="126"/>
      <c r="F2" s="126"/>
      <c r="G2" s="126"/>
      <c r="H2" s="126"/>
      <c r="I2" s="127"/>
      <c r="J2" s="131" t="s">
        <v>111</v>
      </c>
    </row>
    <row r="3" spans="2:10" ht="15.75" customHeight="1" thickBot="1" x14ac:dyDescent="0.3">
      <c r="B3" s="55"/>
      <c r="C3" s="56"/>
      <c r="D3" s="128"/>
      <c r="E3" s="129"/>
      <c r="F3" s="129"/>
      <c r="G3" s="129"/>
      <c r="H3" s="129"/>
      <c r="I3" s="130"/>
      <c r="J3" s="132"/>
    </row>
    <row r="4" spans="2:10" ht="13" x14ac:dyDescent="0.25">
      <c r="B4" s="55"/>
      <c r="C4" s="56"/>
      <c r="E4" s="58"/>
      <c r="F4" s="58"/>
      <c r="G4" s="58"/>
      <c r="H4" s="58"/>
      <c r="I4" s="59"/>
      <c r="J4" s="60"/>
    </row>
    <row r="5" spans="2:10" ht="13" x14ac:dyDescent="0.25">
      <c r="B5" s="55"/>
      <c r="C5" s="56"/>
      <c r="D5" s="134" t="s">
        <v>134</v>
      </c>
      <c r="E5" s="135"/>
      <c r="F5" s="135"/>
      <c r="G5" s="135"/>
      <c r="H5" s="135"/>
      <c r="I5" s="136"/>
      <c r="J5" s="63" t="s">
        <v>135</v>
      </c>
    </row>
    <row r="6" spans="2:10" ht="13.5" thickBot="1" x14ac:dyDescent="0.3">
      <c r="B6" s="64"/>
      <c r="C6" s="65"/>
      <c r="D6" s="66"/>
      <c r="E6" s="67"/>
      <c r="F6" s="67"/>
      <c r="G6" s="67"/>
      <c r="H6" s="67"/>
      <c r="I6" s="68"/>
      <c r="J6" s="69"/>
    </row>
    <row r="7" spans="2:10" x14ac:dyDescent="0.25">
      <c r="B7" s="70"/>
      <c r="J7" s="71"/>
    </row>
    <row r="8" spans="2:10" x14ac:dyDescent="0.25">
      <c r="B8" s="70"/>
      <c r="J8" s="71"/>
    </row>
    <row r="9" spans="2:10" x14ac:dyDescent="0.25">
      <c r="B9" s="70"/>
      <c r="C9" s="52" t="str">
        <f ca="1">+'FOR-CSA-018'!C9</f>
        <v>Santiago de Cali, mayo 12 2025</v>
      </c>
      <c r="D9" s="74"/>
      <c r="E9" s="73"/>
      <c r="J9" s="71"/>
    </row>
    <row r="10" spans="2:10" ht="13" x14ac:dyDescent="0.3">
      <c r="B10" s="70"/>
      <c r="C10" s="72"/>
      <c r="J10" s="71"/>
    </row>
    <row r="11" spans="2:10" ht="13" x14ac:dyDescent="0.3">
      <c r="B11" s="70"/>
      <c r="C11" s="72" t="str">
        <f>+'FOR-CSA-018'!C12</f>
        <v>Señores : ESE HOSP SAN JUAN DE DIOS</v>
      </c>
      <c r="J11" s="71"/>
    </row>
    <row r="12" spans="2:10" ht="13" x14ac:dyDescent="0.3">
      <c r="B12" s="70"/>
      <c r="C12" s="72" t="str">
        <f>+'FOR-CSA-018'!C13</f>
        <v>NIT: 890980752</v>
      </c>
      <c r="J12" s="71"/>
    </row>
    <row r="13" spans="2:10" x14ac:dyDescent="0.25">
      <c r="B13" s="70"/>
      <c r="J13" s="71"/>
    </row>
    <row r="14" spans="2:10" x14ac:dyDescent="0.25">
      <c r="B14" s="70"/>
      <c r="C14" s="52" t="s">
        <v>136</v>
      </c>
      <c r="J14" s="71"/>
    </row>
    <row r="15" spans="2:10" x14ac:dyDescent="0.25">
      <c r="B15" s="70"/>
      <c r="C15" s="75"/>
      <c r="J15" s="71"/>
    </row>
    <row r="16" spans="2:10" ht="13" x14ac:dyDescent="0.3">
      <c r="B16" s="70"/>
      <c r="C16" s="94"/>
      <c r="D16" s="73"/>
      <c r="H16" s="95" t="s">
        <v>114</v>
      </c>
      <c r="I16" s="95" t="s">
        <v>115</v>
      </c>
      <c r="J16" s="71"/>
    </row>
    <row r="17" spans="2:10" ht="13" x14ac:dyDescent="0.3">
      <c r="B17" s="70"/>
      <c r="C17" s="72" t="str">
        <f>+'FOR-CSA-018'!C17</f>
        <v>Con Corte al dia: 30/04/2025</v>
      </c>
      <c r="D17" s="72"/>
      <c r="E17" s="72"/>
      <c r="F17" s="72"/>
      <c r="H17" s="96">
        <f>+SUM(H18:H23)</f>
        <v>12</v>
      </c>
      <c r="I17" s="97">
        <f>+SUM(I18:I23)</f>
        <v>2004765</v>
      </c>
      <c r="J17" s="71"/>
    </row>
    <row r="18" spans="2:10" x14ac:dyDescent="0.25">
      <c r="B18" s="70"/>
      <c r="C18" s="52" t="s">
        <v>117</v>
      </c>
      <c r="H18" s="98">
        <f>+'FOR-CSA-018'!H19</f>
        <v>5</v>
      </c>
      <c r="I18" s="99">
        <f>+'FOR-CSA-018'!I19</f>
        <v>842245</v>
      </c>
      <c r="J18" s="71"/>
    </row>
    <row r="19" spans="2:10" x14ac:dyDescent="0.25">
      <c r="B19" s="70"/>
      <c r="C19" s="52" t="s">
        <v>118</v>
      </c>
      <c r="H19" s="98">
        <f>+'FOR-CSA-018'!H20</f>
        <v>2</v>
      </c>
      <c r="I19" s="99">
        <f>+'FOR-CSA-018'!I20</f>
        <v>492446</v>
      </c>
      <c r="J19" s="71"/>
    </row>
    <row r="20" spans="2:10" x14ac:dyDescent="0.25">
      <c r="B20" s="70"/>
      <c r="C20" s="52" t="s">
        <v>119</v>
      </c>
      <c r="H20" s="98">
        <f>+'FOR-CSA-018'!H21</f>
        <v>5</v>
      </c>
      <c r="I20" s="99">
        <f>+'FOR-CSA-018'!I21</f>
        <v>670074</v>
      </c>
      <c r="J20" s="71"/>
    </row>
    <row r="21" spans="2:10" x14ac:dyDescent="0.25">
      <c r="B21" s="70"/>
      <c r="C21" s="52" t="s">
        <v>120</v>
      </c>
      <c r="H21" s="98">
        <f>+'FOR-CSA-018'!H22</f>
        <v>0</v>
      </c>
      <c r="I21" s="99">
        <f>+'FOR-CSA-018'!I22</f>
        <v>0</v>
      </c>
      <c r="J21" s="71"/>
    </row>
    <row r="22" spans="2:10" x14ac:dyDescent="0.25">
      <c r="B22" s="70"/>
      <c r="C22" s="52" t="s">
        <v>121</v>
      </c>
      <c r="H22" s="98">
        <f>+'FOR-CSA-018'!H23</f>
        <v>0</v>
      </c>
      <c r="I22" s="99">
        <f>+'FOR-CSA-018'!I23</f>
        <v>0</v>
      </c>
      <c r="J22" s="71"/>
    </row>
    <row r="23" spans="2:10" x14ac:dyDescent="0.25">
      <c r="B23" s="70"/>
      <c r="C23" s="52" t="s">
        <v>137</v>
      </c>
      <c r="H23" s="98">
        <f>+'FOR-CSA-018'!H24</f>
        <v>0</v>
      </c>
      <c r="I23" s="99">
        <f>+'FOR-CSA-018'!I24</f>
        <v>0</v>
      </c>
      <c r="J23" s="71"/>
    </row>
    <row r="24" spans="2:10" ht="13" x14ac:dyDescent="0.3">
      <c r="B24" s="70"/>
      <c r="C24" s="72" t="s">
        <v>138</v>
      </c>
      <c r="D24" s="72"/>
      <c r="E24" s="72"/>
      <c r="F24" s="72"/>
      <c r="H24" s="96">
        <f>SUM(H18:H23)</f>
        <v>12</v>
      </c>
      <c r="I24" s="97">
        <f>+SUBTOTAL(9,I18:I23)</f>
        <v>2004765</v>
      </c>
      <c r="J24" s="71"/>
    </row>
    <row r="25" spans="2:10" ht="13.5" thickBot="1" x14ac:dyDescent="0.35">
      <c r="B25" s="70"/>
      <c r="C25" s="72"/>
      <c r="D25" s="72"/>
      <c r="H25" s="100"/>
      <c r="I25" s="101"/>
      <c r="J25" s="71"/>
    </row>
    <row r="26" spans="2:10" ht="13.5" thickTop="1" x14ac:dyDescent="0.3">
      <c r="B26" s="70"/>
      <c r="C26" s="72"/>
      <c r="D26" s="72"/>
      <c r="H26" s="87"/>
      <c r="I26" s="81"/>
      <c r="J26" s="71"/>
    </row>
    <row r="27" spans="2:10" ht="13" x14ac:dyDescent="0.3">
      <c r="B27" s="70"/>
      <c r="C27" s="72"/>
      <c r="D27" s="72"/>
      <c r="H27" s="87"/>
      <c r="I27" s="81"/>
      <c r="J27" s="71"/>
    </row>
    <row r="28" spans="2:10" ht="13" x14ac:dyDescent="0.3">
      <c r="B28" s="70"/>
      <c r="C28" s="72"/>
      <c r="D28" s="72"/>
      <c r="H28" s="87"/>
      <c r="I28" s="81"/>
      <c r="J28" s="71"/>
    </row>
    <row r="29" spans="2:10" x14ac:dyDescent="0.25">
      <c r="B29" s="70"/>
      <c r="G29" s="87"/>
      <c r="H29" s="87"/>
      <c r="I29" s="87"/>
      <c r="J29" s="71"/>
    </row>
    <row r="30" spans="2:10" ht="13.5" thickBot="1" x14ac:dyDescent="0.35">
      <c r="B30" s="70"/>
      <c r="C30" s="88" t="str">
        <f>+'FOR-CSA-018'!C37</f>
        <v xml:space="preserve">Ricardo Arley Hoyos Rodriguez </v>
      </c>
      <c r="D30" s="88"/>
      <c r="G30" s="88" t="str">
        <f>+'FOR-CSA-018'!H37</f>
        <v>Lizeth Ome G.</v>
      </c>
      <c r="H30" s="89"/>
      <c r="I30" s="87"/>
      <c r="J30" s="71"/>
    </row>
    <row r="31" spans="2:10" ht="13" x14ac:dyDescent="0.3">
      <c r="B31" s="70"/>
      <c r="C31" s="90" t="str">
        <f>+'FOR-CSA-018'!C38</f>
        <v>Lider de facturación y cartera</v>
      </c>
      <c r="D31" s="90"/>
      <c r="G31" s="90" t="str">
        <f>+'FOR-CSA-018'!H38</f>
        <v>Cartera - Cuentas Salud</v>
      </c>
      <c r="H31" s="87"/>
      <c r="I31" s="87"/>
      <c r="J31" s="71"/>
    </row>
    <row r="32" spans="2:10" ht="13" x14ac:dyDescent="0.3">
      <c r="B32" s="70"/>
      <c r="C32" s="90" t="str">
        <f>+'FOR-CSA-018'!C39</f>
        <v>ESE HOSP SAN JUAN DE DIOS</v>
      </c>
      <c r="D32" s="90"/>
      <c r="G32" s="90" t="str">
        <f>+'FOR-CSA-018'!H39</f>
        <v>EPS Comfenalco Valle.</v>
      </c>
      <c r="H32" s="87"/>
      <c r="I32" s="87"/>
      <c r="J32" s="71"/>
    </row>
    <row r="33" spans="2:10" ht="13" x14ac:dyDescent="0.3">
      <c r="B33" s="70"/>
      <c r="C33" s="90"/>
      <c r="D33" s="90"/>
      <c r="G33" s="90"/>
      <c r="H33" s="87"/>
      <c r="I33" s="87"/>
      <c r="J33" s="71"/>
    </row>
    <row r="34" spans="2:10" ht="13" x14ac:dyDescent="0.3">
      <c r="B34" s="70"/>
      <c r="C34" s="90"/>
      <c r="D34" s="90"/>
      <c r="G34" s="90"/>
      <c r="H34" s="87"/>
      <c r="I34" s="87"/>
      <c r="J34" s="71"/>
    </row>
    <row r="35" spans="2:10" ht="14" x14ac:dyDescent="0.25">
      <c r="B35" s="70"/>
      <c r="C35" s="137" t="s">
        <v>139</v>
      </c>
      <c r="D35" s="137"/>
      <c r="E35" s="137"/>
      <c r="F35" s="137"/>
      <c r="G35" s="137"/>
      <c r="H35" s="137"/>
      <c r="I35" s="137"/>
      <c r="J35" s="71"/>
    </row>
    <row r="36" spans="2:10" ht="13" x14ac:dyDescent="0.3">
      <c r="B36" s="70"/>
      <c r="C36" s="90"/>
      <c r="D36" s="90"/>
      <c r="G36" s="90"/>
      <c r="H36" s="87"/>
      <c r="I36" s="87"/>
      <c r="J36" s="71"/>
    </row>
    <row r="37" spans="2:10" ht="18.75" customHeight="1" thickBot="1" x14ac:dyDescent="0.3">
      <c r="B37" s="91"/>
      <c r="C37" s="92"/>
      <c r="D37" s="92"/>
      <c r="E37" s="92"/>
      <c r="F37" s="92"/>
      <c r="G37" s="89"/>
      <c r="H37" s="89"/>
      <c r="I37" s="89"/>
      <c r="J37" s="9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Hoyos</dc:creator>
  <cp:lastModifiedBy>Neyla Lizeth Ome Guamanga</cp:lastModifiedBy>
  <cp:lastPrinted>2025-05-12T14:35:00Z</cp:lastPrinted>
  <dcterms:created xsi:type="dcterms:W3CDTF">2022-06-15T23:30:25Z</dcterms:created>
  <dcterms:modified xsi:type="dcterms:W3CDTF">2025-05-12T14:35:03Z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