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901826 HOSP PABLO TOBON URIBE MEDELLIN\"/>
    </mc:Choice>
  </mc:AlternateContent>
  <bookViews>
    <workbookView xWindow="0" yWindow="0" windowWidth="19200" windowHeight="7310" activeTab="3"/>
  </bookViews>
  <sheets>
    <sheet name="INFO IPS" sheetId="1" r:id="rId1"/>
    <sheet name="TD" sheetId="6" r:id="rId2"/>
    <sheet name="ESTADO DE CADA FACTURA" sheetId="4" r:id="rId3"/>
    <sheet name="FOR-CSA-018 " sheetId="5" r:id="rId4"/>
    <sheet name="FOR CSA 004" sheetId="7" r:id="rId5"/>
  </sheets>
  <definedNames>
    <definedName name="_xlnm._FilterDatabase" localSheetId="2" hidden="1">'ESTADO DE CADA FACTURA'!$A$2:$AF$8</definedName>
  </definedNames>
  <calcPr calcId="152511"/>
  <pivotCaches>
    <pivotCache cacheId="67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7" l="1"/>
  <c r="H13" i="7" s="1"/>
  <c r="G19" i="7"/>
  <c r="G13" i="7" s="1"/>
  <c r="I28" i="5"/>
  <c r="H28" i="5"/>
  <c r="I26" i="5"/>
  <c r="H26" i="5"/>
  <c r="I23" i="5"/>
  <c r="H23" i="5"/>
  <c r="AC1" i="4"/>
  <c r="H31" i="5" l="1"/>
  <c r="I31" i="5"/>
  <c r="AA1" i="4"/>
  <c r="Z1" i="4"/>
  <c r="U1" i="4"/>
  <c r="Y1" i="4"/>
  <c r="X1" i="4"/>
  <c r="W1" i="4"/>
  <c r="L1" i="4"/>
  <c r="T1" i="4" l="1"/>
  <c r="S1" i="4"/>
  <c r="H8" i="1"/>
</calcChain>
</file>

<file path=xl/sharedStrings.xml><?xml version="1.0" encoding="utf-8"?>
<sst xmlns="http://schemas.openxmlformats.org/spreadsheetml/2006/main" count="203" uniqueCount="134">
  <si>
    <t>año</t>
  </si>
  <si>
    <t>Fecha Fac</t>
  </si>
  <si>
    <t>Fuente-Dcto</t>
  </si>
  <si>
    <t>Nro. Poliza</t>
  </si>
  <si>
    <t>Nombre Pac</t>
  </si>
  <si>
    <t>Valor Ori</t>
  </si>
  <si>
    <t>Saldo (17)</t>
  </si>
  <si>
    <t>Nro Envio</t>
  </si>
  <si>
    <t>Fecha Rad</t>
  </si>
  <si>
    <t>Desc. Estado</t>
  </si>
  <si>
    <t>223058516448016</t>
  </si>
  <si>
    <t>YORMEN DE JESUS RIOS PEREZ</t>
  </si>
  <si>
    <t>RV-900235</t>
  </si>
  <si>
    <t>GLOSA SOLUCIONADA</t>
  </si>
  <si>
    <t>FH-3116069</t>
  </si>
  <si>
    <t>221628516810699</t>
  </si>
  <si>
    <t>JAIME ALBERTO AGUDELO VALENCIA</t>
  </si>
  <si>
    <t>RV-890972</t>
  </si>
  <si>
    <t>RADICACION DE RESPTA A GLOSAS</t>
  </si>
  <si>
    <t>FH-3167301</t>
  </si>
  <si>
    <t>222238524315101</t>
  </si>
  <si>
    <t>GERARDO ESTEBAN QUIÑONES LOBATON</t>
  </si>
  <si>
    <t>RV-910879</t>
  </si>
  <si>
    <t>RADICACION ENVIOS X DEVOLUCION</t>
  </si>
  <si>
    <t>FH-3518288</t>
  </si>
  <si>
    <t>16351155</t>
  </si>
  <si>
    <t>MARIA DEL MAR GUTIERREZ ROJAS</t>
  </si>
  <si>
    <t>RV-921182</t>
  </si>
  <si>
    <t>RADICADA</t>
  </si>
  <si>
    <t>FH-3821416</t>
  </si>
  <si>
    <t>122300312526</t>
  </si>
  <si>
    <t>ANTONIO JOSE MONSALVE MARULANDA</t>
  </si>
  <si>
    <t>RV-941969</t>
  </si>
  <si>
    <t>FH-3846917</t>
  </si>
  <si>
    <t>122300354834</t>
  </si>
  <si>
    <t>RICHARD ANDRES MUÑOZ OSORIO</t>
  </si>
  <si>
    <t>RV-944162</t>
  </si>
  <si>
    <t>Glosa</t>
  </si>
  <si>
    <t>FH3258212</t>
  </si>
  <si>
    <t>NIT</t>
  </si>
  <si>
    <t>PRESTADOR</t>
  </si>
  <si>
    <t>Alf+Fac</t>
  </si>
  <si>
    <t>FH3116069</t>
  </si>
  <si>
    <t>FH3167301</t>
  </si>
  <si>
    <t>FH3518288</t>
  </si>
  <si>
    <t>FH3821416</t>
  </si>
  <si>
    <t>FH3846917</t>
  </si>
  <si>
    <t>HOSP PABLO TOBON URIBE MEDELLIN</t>
  </si>
  <si>
    <t>Llave</t>
  </si>
  <si>
    <t>890901826_FH3258212</t>
  </si>
  <si>
    <t>890901826_FH3116069</t>
  </si>
  <si>
    <t>890901826_FH3167301</t>
  </si>
  <si>
    <t>890901826_FH3518288</t>
  </si>
  <si>
    <t>890901826_FH3821416</t>
  </si>
  <si>
    <t>890901826_FH3846917</t>
  </si>
  <si>
    <t xml:space="preserve">Fecha de radicacion EPS </t>
  </si>
  <si>
    <t>Estado de Factura EPS Octubre 24</t>
  </si>
  <si>
    <t>Boxalud</t>
  </si>
  <si>
    <t>Saldo IPS</t>
  </si>
  <si>
    <t>Para respuesta a prestador</t>
  </si>
  <si>
    <t>Devuelta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</si>
  <si>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</si>
  <si>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</si>
  <si>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</si>
  <si>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</si>
  <si>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</si>
  <si>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</si>
  <si>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</si>
  <si>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</si>
  <si>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</si>
  <si>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</si>
  <si>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</si>
  <si>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>Doc compensacion</t>
  </si>
  <si>
    <t>Fecha de compensacion</t>
  </si>
  <si>
    <t>15.02.2023</t>
  </si>
  <si>
    <t>15.11.2023</t>
  </si>
  <si>
    <t>Fecha de corte</t>
  </si>
  <si>
    <t>Observacion objeccion</t>
  </si>
  <si>
    <t>MIGRACION: AUTORIZACION_DEVOLUCION DE FACTURA CON SOPORTES COMPLETOS:1.NO SE EVINDENCIA AUTORIZACION PARA SERVICIOS FACTURADOS 2.MANEJO INTRAHSOPITALARIO Y HOSPITALIZACION, NO TIENE REPOR TE DE INTERNACION A LA CENTRAL DE AUTORIZACION. KEVIN YALAND</t>
  </si>
  <si>
    <t>FACTURA DEVUELTA</t>
  </si>
  <si>
    <t>PTCIA MEDICA: SE SOSTIENE OBJECCION REALIZADAS POR AUDITORIA MEDICA .Paraclínicos no interpretados en la H HC: Rx de Tórax- TP- Ionograma- PTH. Paraclínicos no interpretados en laHC: Hemograma facturan 5 interpretan 3, (HG 13. 12,4- 11,9)- 1,34). FAVOR VALIDAR HOJA DE AUDITORIA Y ENVIAR FORMATO CON RESPUESTA PARA CONCILIACION.JENNIFER REBOLLEDO/ELIZABETH FERNANDEZ</t>
  </si>
  <si>
    <t>GLOSA PENDIENTE POR CONCILIAR</t>
  </si>
  <si>
    <t>TARIFA/SE SOSTIENE GLOSA POR TARIFA DE COLGAJO MICROVASCULARPOR MAYOR VALOR COBRADO $ 5.000.000.KEVIN YALANDA-ELIZABETH FERNANDEZ</t>
  </si>
  <si>
    <t>FACTURA PENDIENTE EN PROGRAMACION DE PAGO - GLOSA PENDIENTE POR CONCILIAR</t>
  </si>
  <si>
    <t>FACTURA CANCELADA PARCIALMENTE - GLOSA PENDIENTE POR CONCILIAR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</si>
  <si>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</si>
  <si>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</si>
  <si>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</si>
  <si>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</si>
  <si>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</si>
  <si>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</si>
  <si>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</si>
  <si>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</si>
  <si>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</si>
  <si>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</si>
  <si>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</si>
  <si>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</si>
  <si>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</si>
  <si>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</si>
  <si>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</si>
  <si>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</si>
  <si>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</si>
  <si>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</si>
  <si>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</si>
  <si>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</si>
  <si>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</si>
  <si>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</si>
  <si>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</si>
  <si>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</si>
  <si>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</si>
  <si>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</si>
  <si>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</si>
  <si>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</si>
  <si>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</si>
  <si>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</si>
  <si>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>Señores: HOSP PABLO TOBON URIBE MEDELLIN</t>
  </si>
  <si>
    <t>NIT: 890901826</t>
  </si>
  <si>
    <t>Santiago de Cali, Octubre 24 del 2024</t>
  </si>
  <si>
    <t>Con Corte al dia: 30/09/2024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</si>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</sst>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7" fontId="5" fillId="0" borderId="0" applyFont="0" applyFill="0" applyBorder="0" applyAlignment="0" applyProtection="0"/>
  </cellStyleXfs>
  <cellXfs count="134">
    <xf numFmtId="0" fontId="0" fillId="0" borderId="0" xfId="0"/>
    <xf numFmtId="0" fontId="4" fillId="0" borderId="1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3" fontId="3" fillId="3" borderId="1" xfId="0" applyNumberFormat="1" applyFont="1" applyFill="1" applyBorder="1" applyAlignment="1">
      <alignment horizontal="center" vertical="top"/>
    </xf>
    <xf numFmtId="3" fontId="1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1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/>
    </xf>
    <xf numFmtId="14" fontId="4" fillId="0" borderId="2" xfId="0" applyNumberFormat="1" applyFont="1" applyBorder="1" applyAlignment="1">
      <alignment horizontal="left" vertical="top"/>
    </xf>
    <xf numFmtId="3" fontId="4" fillId="0" borderId="2" xfId="0" applyNumberFormat="1" applyFont="1" applyBorder="1" applyAlignment="1">
      <alignment horizontal="right" vertical="top"/>
    </xf>
    <xf numFmtId="0" fontId="0" fillId="4" borderId="2" xfId="0" applyFont="1" applyFill="1" applyBorder="1" applyAlignment="1">
      <alignment horizontal="right" vertical="center"/>
    </xf>
    <xf numFmtId="0" fontId="4" fillId="0" borderId="2" xfId="0" applyFont="1" applyBorder="1" applyAlignment="1" applyProtection="1">
      <alignment horizontal="left" vertical="center"/>
      <protection locked="0"/>
    </xf>
    <xf numFmtId="0" fontId="0" fillId="0" borderId="0" xfId="0" applyFont="1" applyFill="1" applyAlignment="1">
      <alignment vertical="center" wrapText="1"/>
    </xf>
    <xf numFmtId="0" fontId="0" fillId="0" borderId="0" xfId="0" applyFont="1"/>
    <xf numFmtId="0" fontId="2" fillId="5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0" fillId="0" borderId="2" xfId="0" applyFont="1" applyBorder="1"/>
    <xf numFmtId="165" fontId="0" fillId="0" borderId="0" xfId="1" applyNumberFormat="1" applyFont="1"/>
    <xf numFmtId="165" fontId="3" fillId="6" borderId="2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Border="1" applyAlignment="1">
      <alignment horizontal="right" vertical="top"/>
    </xf>
    <xf numFmtId="165" fontId="1" fillId="0" borderId="0" xfId="1" applyNumberFormat="1" applyFont="1"/>
    <xf numFmtId="165" fontId="6" fillId="0" borderId="2" xfId="1" applyNumberFormat="1" applyFont="1" applyBorder="1" applyAlignment="1">
      <alignment horizontal="center" vertical="center" wrapText="1"/>
    </xf>
    <xf numFmtId="165" fontId="0" fillId="0" borderId="2" xfId="1" applyNumberFormat="1" applyFont="1" applyBorder="1"/>
    <xf numFmtId="165" fontId="1" fillId="8" borderId="2" xfId="1" applyNumberFormat="1" applyFont="1" applyFill="1" applyBorder="1" applyAlignment="1">
      <alignment horizontal="center" vertical="center" wrapText="1"/>
    </xf>
    <xf numFmtId="165" fontId="6" fillId="9" borderId="2" xfId="1" applyNumberFormat="1" applyFont="1" applyFill="1" applyBorder="1" applyAlignment="1">
      <alignment horizontal="center" vertical="center" wrapText="1"/>
    </xf>
    <xf numFmtId="14" fontId="0" fillId="0" borderId="2" xfId="0" applyNumberFormat="1" applyFont="1" applyBorder="1"/>
    <xf numFmtId="165" fontId="6" fillId="10" borderId="2" xfId="1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2" xfId="3" applyFont="1" applyBorder="1" applyAlignment="1">
      <alignment horizontal="centerContinuous" vertical="center"/>
    </xf>
    <xf numFmtId="0" fontId="9" fillId="0" borderId="13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9" xfId="3" applyFont="1" applyBorder="1" applyAlignment="1">
      <alignment horizontal="centerContinuous" vertical="center"/>
    </xf>
    <xf numFmtId="0" fontId="9" fillId="0" borderId="14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/>
    </xf>
    <xf numFmtId="0" fontId="8" fillId="0" borderId="8" xfId="3" applyFont="1" applyBorder="1"/>
    <xf numFmtId="0" fontId="8" fillId="0" borderId="9" xfId="3" applyFont="1" applyBorder="1"/>
    <xf numFmtId="0" fontId="9" fillId="0" borderId="0" xfId="3" applyFont="1"/>
    <xf numFmtId="14" fontId="8" fillId="0" borderId="0" xfId="3" applyNumberFormat="1" applyFont="1"/>
    <xf numFmtId="166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9" fontId="8" fillId="0" borderId="0" xfId="2" applyNumberFormat="1" applyFont="1"/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8" fillId="0" borderId="0" xfId="3" applyNumberFormat="1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168" fontId="9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right"/>
    </xf>
    <xf numFmtId="0" fontId="10" fillId="0" borderId="0" xfId="3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0" fontId="7" fillId="0" borderId="9" xfId="3" applyFont="1" applyBorder="1"/>
    <xf numFmtId="168" fontId="7" fillId="0" borderId="0" xfId="2" applyNumberFormat="1" applyFont="1" applyAlignment="1">
      <alignment horizontal="right"/>
    </xf>
    <xf numFmtId="168" fontId="10" fillId="0" borderId="15" xfId="4" applyNumberFormat="1" applyFont="1" applyBorder="1" applyAlignment="1">
      <alignment horizontal="center"/>
    </xf>
    <xf numFmtId="169" fontId="10" fillId="0" borderId="15" xfId="2" applyNumberFormat="1" applyFont="1" applyBorder="1" applyAlignment="1">
      <alignment horizontal="right"/>
    </xf>
    <xf numFmtId="170" fontId="7" fillId="0" borderId="0" xfId="3" applyNumberFormat="1" applyFont="1"/>
    <xf numFmtId="167" fontId="7" fillId="0" borderId="0" xfId="4" applyFont="1"/>
    <xf numFmtId="169" fontId="7" fillId="0" borderId="0" xfId="2" applyNumberFormat="1" applyFont="1"/>
    <xf numFmtId="170" fontId="10" fillId="0" borderId="11" xfId="3" applyNumberFormat="1" applyFont="1" applyBorder="1"/>
    <xf numFmtId="170" fontId="7" fillId="0" borderId="11" xfId="3" applyNumberFormat="1" applyFont="1" applyBorder="1"/>
    <xf numFmtId="167" fontId="10" fillId="0" borderId="11" xfId="4" applyFont="1" applyBorder="1"/>
    <xf numFmtId="169" fontId="7" fillId="0" borderId="11" xfId="2" applyNumberFormat="1" applyFont="1" applyBorder="1"/>
    <xf numFmtId="170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10" xfId="3" applyFont="1" applyBorder="1"/>
    <xf numFmtId="0" fontId="8" fillId="0" borderId="11" xfId="3" applyFont="1" applyBorder="1"/>
    <xf numFmtId="170" fontId="8" fillId="0" borderId="11" xfId="3" applyNumberFormat="1" applyFont="1" applyBorder="1"/>
    <xf numFmtId="0" fontId="8" fillId="0" borderId="12" xfId="3" applyFont="1" applyBorder="1"/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4" xfId="0" applyNumberFormat="1" applyBorder="1"/>
    <xf numFmtId="0" fontId="0" fillId="0" borderId="16" xfId="0" pivotButton="1" applyBorder="1"/>
    <xf numFmtId="0" fontId="0" fillId="0" borderId="16" xfId="0" applyBorder="1"/>
    <xf numFmtId="0" fontId="0" fillId="0" borderId="16" xfId="0" applyBorder="1" applyAlignment="1">
      <alignment horizontal="left"/>
    </xf>
    <xf numFmtId="0" fontId="0" fillId="0" borderId="16" xfId="0" applyNumberFormat="1" applyBorder="1"/>
    <xf numFmtId="165" fontId="0" fillId="0" borderId="5" xfId="0" applyNumberFormat="1" applyBorder="1"/>
    <xf numFmtId="165" fontId="0" fillId="0" borderId="9" xfId="0" applyNumberFormat="1" applyBorder="1"/>
    <xf numFmtId="0" fontId="0" fillId="0" borderId="7" xfId="0" applyBorder="1" applyAlignment="1">
      <alignment horizontal="left"/>
    </xf>
    <xf numFmtId="165" fontId="0" fillId="0" borderId="17" xfId="0" applyNumberFormat="1" applyBorder="1"/>
    <xf numFmtId="0" fontId="0" fillId="0" borderId="7" xfId="0" applyNumberFormat="1" applyBorder="1"/>
    <xf numFmtId="0" fontId="7" fillId="0" borderId="4" xfId="3" applyFont="1" applyBorder="1" applyAlignment="1">
      <alignment horizontal="center"/>
    </xf>
    <xf numFmtId="0" fontId="7" fillId="0" borderId="5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7" xfId="3" applyFont="1" applyBorder="1" applyAlignment="1">
      <alignment horizontal="center" vertical="center"/>
    </xf>
    <xf numFmtId="0" fontId="7" fillId="0" borderId="10" xfId="3" applyFont="1" applyBorder="1" applyAlignment="1">
      <alignment horizontal="center"/>
    </xf>
    <xf numFmtId="0" fontId="7" fillId="0" borderId="12" xfId="3" applyFont="1" applyBorder="1" applyAlignment="1">
      <alignment horizontal="center"/>
    </xf>
    <xf numFmtId="0" fontId="10" fillId="0" borderId="18" xfId="3" applyFont="1" applyBorder="1" applyAlignment="1">
      <alignment horizontal="center" vertical="center" wrapText="1"/>
    </xf>
    <xf numFmtId="0" fontId="10" fillId="0" borderId="19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/>
    </xf>
    <xf numFmtId="0" fontId="7" fillId="0" borderId="8" xfId="3" applyFont="1" applyBorder="1"/>
    <xf numFmtId="166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3" xfId="1" applyNumberFormat="1" applyFont="1" applyBorder="1" applyAlignment="1">
      <alignment horizontal="center"/>
    </xf>
    <xf numFmtId="171" fontId="7" fillId="0" borderId="3" xfId="1" applyNumberFormat="1" applyFont="1" applyBorder="1" applyAlignment="1">
      <alignment horizontal="right"/>
    </xf>
    <xf numFmtId="165" fontId="7" fillId="0" borderId="15" xfId="1" applyNumberFormat="1" applyFont="1" applyBorder="1" applyAlignment="1">
      <alignment horizontal="center"/>
    </xf>
    <xf numFmtId="171" fontId="7" fillId="0" borderId="15" xfId="1" applyNumberFormat="1" applyFont="1" applyBorder="1" applyAlignment="1">
      <alignment horizontal="right"/>
    </xf>
    <xf numFmtId="170" fontId="7" fillId="0" borderId="0" xfId="3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10" xfId="3" applyFont="1" applyBorder="1"/>
    <xf numFmtId="0" fontId="7" fillId="0" borderId="11" xfId="3" applyFont="1" applyBorder="1"/>
    <xf numFmtId="0" fontId="7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89.376037615744" createdVersion="5" refreshedVersion="5" minRefreshableVersion="3" recordCount="11">
  <cacheSource type="worksheet">
    <worksheetSource ref="A2:AF1048576" sheet="ESTADO DE CADA FACTURA"/>
  </cacheSource>
  <cacheFields count="32">
    <cacheField name="NIT" numFmtId="0">
      <sharedItems containsString="0" containsBlank="1" containsNumber="1" containsInteger="1" minValue="890901826" maxValue="890901826"/>
    </cacheField>
    <cacheField name="PRESTADOR" numFmtId="0">
      <sharedItems containsBlank="1"/>
    </cacheField>
    <cacheField name="año" numFmtId="0">
      <sharedItems containsString="0" containsBlank="1" containsNumber="1" containsInteger="1" minValue="2022" maxValue="2024"/>
    </cacheField>
    <cacheField name="Fecha Fac" numFmtId="0">
      <sharedItems containsNonDate="0" containsDate="1" containsString="0" containsBlank="1" minDate="2022-06-17T00:00:00" maxDate="2024-06-27T00:00:00"/>
    </cacheField>
    <cacheField name="Fuente-Dcto" numFmtId="0">
      <sharedItems containsBlank="1"/>
    </cacheField>
    <cacheField name="Alf+Fac" numFmtId="0">
      <sharedItems containsBlank="1"/>
    </cacheField>
    <cacheField name="Llave" numFmtId="0">
      <sharedItems containsBlank="1"/>
    </cacheField>
    <cacheField name="Nro. Poliza" numFmtId="0">
      <sharedItems containsBlank="1"/>
    </cacheField>
    <cacheField name="Nombre Pac" numFmtId="0">
      <sharedItems containsBlank="1"/>
    </cacheField>
    <cacheField name="Valor Ori" numFmtId="0">
      <sharedItems containsString="0" containsBlank="1" containsNumber="1" containsInteger="1" minValue="804619" maxValue="24279179"/>
    </cacheField>
    <cacheField name="Glosa" numFmtId="0">
      <sharedItems containsString="0" containsBlank="1" containsNumber="1" containsInteger="1" minValue="0" maxValue="5000000"/>
    </cacheField>
    <cacheField name="Saldo IPS" numFmtId="165">
      <sharedItems containsString="0" containsBlank="1" containsNumber="1" containsInteger="1" minValue="382648" maxValue="22928465" count="7">
        <n v="382648"/>
        <n v="5473902"/>
        <n v="804619"/>
        <n v="1656937"/>
        <n v="22928465"/>
        <n v="6379264"/>
        <m/>
      </sharedItems>
    </cacheField>
    <cacheField name="Nro Envio" numFmtId="0">
      <sharedItems containsBlank="1"/>
    </cacheField>
    <cacheField name="Fecha Rad" numFmtId="0">
      <sharedItems containsNonDate="0" containsDate="1" containsString="0" containsBlank="1" minDate="2022-09-05T00:00:00" maxDate="2024-07-20T00:00:00"/>
    </cacheField>
    <cacheField name="Fecha de radicacion EPS " numFmtId="0">
      <sharedItems containsNonDate="0" containsDate="1" containsString="0" containsBlank="1" minDate="2023-01-03T00:00:00" maxDate="2024-08-02T00:00:00"/>
    </cacheField>
    <cacheField name="Desc. Estado" numFmtId="0">
      <sharedItems containsBlank="1"/>
    </cacheField>
    <cacheField name="Estado de Factura EPS Octubre 24" numFmtId="0">
      <sharedItems containsBlank="1" count="6">
        <s v="GLOSA PENDIENTE POR CONCILIAR"/>
        <s v="FACTURA CANCELADA PARCIALMENTE - GLOSA PENDIENTE POR CONCILIAR"/>
        <s v="FACTURA DEVUELTA"/>
        <s v="FACTURA PENDIENTE EN PROGRAMACION DE PAGO - GLOSA PENDIENTE POR CONCILIAR"/>
        <s v="FACTURA PENDIENTE EN PROGRAMACION DE PAGO"/>
        <m/>
      </sharedItems>
    </cacheField>
    <cacheField name="Boxalud" numFmtId="0">
      <sharedItems containsBlank="1"/>
    </cacheField>
    <cacheField name="Valor Total Bruto" numFmtId="0">
      <sharedItems containsString="0" containsBlank="1" containsNumber="1" containsInteger="1" minValue="804619" maxValue="24754656"/>
    </cacheField>
    <cacheField name="Valor Devolucion" numFmtId="0">
      <sharedItems containsString="0" containsBlank="1" containsNumber="1" containsInteger="1" minValue="0" maxValue="804619"/>
    </cacheField>
    <cacheField name="Valor Glosa Pendiente" numFmtId="0">
      <sharedItems containsString="0" containsBlank="1" containsNumber="1" containsInteger="1" minValue="0" maxValue="5000000" count="6">
        <n v="542064"/>
        <n v="5000000"/>
        <n v="0"/>
        <n v="1656937"/>
        <n v="123957"/>
        <m/>
      </sharedItems>
    </cacheField>
    <cacheField name="Observacion objeccion" numFmtId="0">
      <sharedItems containsBlank="1" longText="1"/>
    </cacheField>
    <cacheField name="Valor Radicado" numFmtId="0">
      <sharedItems containsString="0" containsBlank="1" containsNumber="1" containsInteger="1" minValue="804619" maxValue="24754656"/>
    </cacheField>
    <cacheField name="Valor Glosa Aceptada" numFmtId="0">
      <sharedItems containsString="0" containsBlank="1" containsNumber="1" containsInteger="1" minValue="0" maxValue="0"/>
    </cacheField>
    <cacheField name="Valor Nota Credito" numFmtId="0">
      <sharedItems containsString="0" containsBlank="1" containsNumber="1" containsInteger="1" minValue="0" maxValue="1474406"/>
    </cacheField>
    <cacheField name="Valor Pagar" numFmtId="0">
      <sharedItems containsString="0" containsBlank="1" containsNumber="1" containsInteger="1" minValue="0" maxValue="23737115"/>
    </cacheField>
    <cacheField name="Por pagar SAP" numFmtId="165">
      <sharedItems containsString="0" containsBlank="1" containsNumber="1" containsInteger="1" minValue="0" maxValue="22804508"/>
    </cacheField>
    <cacheField name="P. abiertas doc" numFmtId="0">
      <sharedItems containsString="0" containsBlank="1" containsNumber="1" containsInteger="1" minValue="1222511838" maxValue="1222519406"/>
    </cacheField>
    <cacheField name="Valor compensacion SAP" numFmtId="165">
      <sharedItems containsString="0" containsBlank="1" containsNumber="1" containsInteger="1" minValue="0" maxValue="23737115"/>
    </cacheField>
    <cacheField name="Doc compensacion" numFmtId="0">
      <sharedItems containsString="0" containsBlank="1" containsNumber="1" containsInteger="1" minValue="2201452620" maxValue="4800058853"/>
    </cacheField>
    <cacheField name="Fecha de compensacion" numFmtId="0">
      <sharedItems containsBlank="1"/>
    </cacheField>
    <cacheField name="Fecha de corte" numFmtId="0">
      <sharedItems containsNonDate="0" containsDate="1" containsString="0" containsBlank="1" minDate="2024-09-30T00:00:00" maxDate="2024-10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890901826"/>
    <s v="HOSP PABLO TOBON URIBE MEDELLIN"/>
    <n v="2022"/>
    <d v="2022-11-12T00:00:00"/>
    <s v="FH3258212"/>
    <s v="FH3258212"/>
    <s v="890901826_FH3258212"/>
    <s v="223058516448016"/>
    <s v="YORMEN DE JESUS RIOS PEREZ"/>
    <n v="24279179"/>
    <n v="382648"/>
    <x v="0"/>
    <s v="RV-900235"/>
    <d v="2022-12-22T00:00:00"/>
    <d v="2023-01-03T00:00:00"/>
    <s v="GLOSA SOLUCIONADA"/>
    <x v="0"/>
    <s v="Para respuesta a prestador"/>
    <n v="24754656"/>
    <n v="0"/>
    <x v="0"/>
    <s v="PTCIA MEDICA: SE SOSTIENE OBJECCION REALIZADAS POR AUDITORIA MEDICA .Paraclínicos no interpretados en la H HC: Rx de Tórax- TP- Ionograma- PTH. Paraclínicos no interpretados en laHC: Hemograma facturan 5 interpretan 3, (HG 13. 12,4- 11,9)- 1,34). FAVOR VALIDAR HOJA DE AUDITORIA Y ENVIAR FORMATO CON RESPUESTA PARA CONCILIACION.JENNIFER REBOLLEDO/ELIZABETH FERNANDEZ"/>
    <n v="24754656"/>
    <n v="0"/>
    <n v="0"/>
    <n v="23737115"/>
    <n v="0"/>
    <m/>
    <n v="23737115"/>
    <n v="4800058853"/>
    <s v="15.02.2023"/>
    <d v="2024-09-30T00:00:00"/>
  </r>
  <r>
    <n v="890901826"/>
    <s v="HOSP PABLO TOBON URIBE MEDELLIN"/>
    <n v="2022"/>
    <d v="2022-06-17T00:00:00"/>
    <s v="FH-3116069"/>
    <s v="FH3116069"/>
    <s v="890901826_FH3116069"/>
    <s v="221628516810699"/>
    <s v="JAIME ALBERTO AGUDELO VALENCIA"/>
    <n v="15805026"/>
    <n v="5000000"/>
    <x v="1"/>
    <s v="RV-890972"/>
    <d v="2022-09-05T00:00:00"/>
    <d v="2023-04-12T00:00:00"/>
    <s v="RADICACION DE RESPTA A GLOSAS"/>
    <x v="1"/>
    <s v="Para respuesta a prestador"/>
    <n v="15805026"/>
    <n v="0"/>
    <x v="1"/>
    <s v="TARIFA/SE SOSTIENE GLOSA POR TARIFA DE COLGAJO MICROVASCULARPOR MAYOR VALOR COBRADO $ 5.000.000.KEVIN YALANDA-ELIZABETH FERNANDEZ"/>
    <n v="15805026"/>
    <n v="0"/>
    <n v="1474406"/>
    <n v="9330620"/>
    <n v="0"/>
    <m/>
    <n v="9330620"/>
    <n v="2201452620"/>
    <s v="15.11.2023"/>
    <d v="2024-09-30T00:00:00"/>
  </r>
  <r>
    <n v="890901826"/>
    <s v="HOSP PABLO TOBON URIBE MEDELLIN"/>
    <n v="2022"/>
    <d v="2022-08-11T00:00:00"/>
    <s v="FH-3167301"/>
    <s v="FH3167301"/>
    <s v="890901826_FH3167301"/>
    <s v="222238524315101"/>
    <s v="GERARDO ESTEBAN QUIÑONES LOBATON"/>
    <n v="804619"/>
    <n v="0"/>
    <x v="2"/>
    <s v="RV-910879"/>
    <d v="2023-04-19T00:00:00"/>
    <d v="2023-04-12T00:00:00"/>
    <s v="RADICACION ENVIOS X DEVOLUCION"/>
    <x v="2"/>
    <s v="Devuelta"/>
    <n v="804619"/>
    <n v="804619"/>
    <x v="2"/>
    <s v="MIGRACION: AUTORIZACION_DEVOLUCION DE FACTURA CON SOPORTES COMPLETOS:1.NO SE EVINDENCIA AUTORIZACION PARA SERVICIOS FACTURADOS 2.MANEJO INTRAHSOPITALARIO Y HOSPITALIZACION, NO TIENE REPOR TE DE INTERNACION A LA CENTRAL DE AUTORIZACION. KEVIN YALAND"/>
    <n v="804619"/>
    <n v="0"/>
    <n v="0"/>
    <n v="0"/>
    <n v="0"/>
    <m/>
    <n v="0"/>
    <m/>
    <m/>
    <d v="2024-09-30T00:00:00"/>
  </r>
  <r>
    <n v="890901826"/>
    <s v="HOSP PABLO TOBON URIBE MEDELLIN"/>
    <n v="2023"/>
    <d v="2023-07-29T00:00:00"/>
    <s v="FH-3518288"/>
    <s v="FH3518288"/>
    <s v="890901826_FH3518288"/>
    <s v="16351155"/>
    <s v="MARIA DEL MAR GUTIERREZ ROJAS"/>
    <n v="7391850"/>
    <n v="0"/>
    <x v="3"/>
    <s v="RV-921182"/>
    <d v="2023-09-01T00:00:00"/>
    <d v="2023-09-01T00:00:00"/>
    <s v="RADICADA"/>
    <x v="0"/>
    <s v="Para respuesta a prestador"/>
    <n v="7696433"/>
    <n v="0"/>
    <x v="3"/>
    <m/>
    <n v="7696433"/>
    <n v="0"/>
    <n v="0"/>
    <n v="5734913"/>
    <n v="0"/>
    <m/>
    <n v="5734913"/>
    <n v="2201452620"/>
    <s v="15.11.2023"/>
    <d v="2024-09-30T00:00:00"/>
  </r>
  <r>
    <n v="890901826"/>
    <s v="HOSP PABLO TOBON URIBE MEDELLIN"/>
    <n v="2024"/>
    <d v="2024-05-30T00:00:00"/>
    <s v="FH-3821416"/>
    <s v="FH3821416"/>
    <s v="890901826_FH3821416"/>
    <s v="122300312526"/>
    <s v="ANTONIO JOSE MONSALVE MARULANDA"/>
    <n v="22928465"/>
    <n v="0"/>
    <x v="4"/>
    <s v="RV-941969"/>
    <d v="2024-06-14T00:00:00"/>
    <d v="2024-06-14T00:00:00"/>
    <s v="RADICADA"/>
    <x v="3"/>
    <s v="Para respuesta a prestador"/>
    <n v="22928465"/>
    <n v="0"/>
    <x v="4"/>
    <m/>
    <n v="22928465"/>
    <n v="0"/>
    <n v="0"/>
    <n v="22804508"/>
    <n v="22804508"/>
    <n v="1222519406"/>
    <n v="0"/>
    <m/>
    <m/>
    <d v="2024-09-30T00:00:00"/>
  </r>
  <r>
    <n v="890901826"/>
    <s v="HOSP PABLO TOBON URIBE MEDELLIN"/>
    <n v="2024"/>
    <d v="2024-06-26T00:00:00"/>
    <s v="FH-3846917"/>
    <s v="FH3846917"/>
    <s v="890901826_FH3846917"/>
    <s v="122300354834"/>
    <s v="RICHARD ANDRES MUÑOZ OSORIO"/>
    <n v="6379264"/>
    <n v="0"/>
    <x v="5"/>
    <s v="RV-944162"/>
    <d v="2024-07-19T00:00:00"/>
    <d v="2024-08-01T00:00:00"/>
    <s v="RADICADA"/>
    <x v="4"/>
    <s v="finalizada"/>
    <n v="6379264"/>
    <n v="0"/>
    <x v="2"/>
    <m/>
    <n v="6379264"/>
    <n v="0"/>
    <n v="0"/>
    <n v="6379264"/>
    <n v="6379264"/>
    <n v="1222511838"/>
    <n v="0"/>
    <m/>
    <m/>
    <d v="2024-09-30T00:00:00"/>
  </r>
  <r>
    <m/>
    <m/>
    <m/>
    <m/>
    <m/>
    <m/>
    <m/>
    <m/>
    <m/>
    <m/>
    <m/>
    <x v="6"/>
    <m/>
    <m/>
    <m/>
    <m/>
    <x v="5"/>
    <m/>
    <m/>
    <m/>
    <x v="5"/>
    <m/>
    <m/>
    <m/>
    <m/>
    <m/>
    <m/>
    <m/>
    <m/>
    <m/>
    <m/>
    <m/>
  </r>
  <r>
    <m/>
    <m/>
    <m/>
    <m/>
    <m/>
    <m/>
    <m/>
    <m/>
    <m/>
    <m/>
    <m/>
    <x v="6"/>
    <m/>
    <m/>
    <m/>
    <m/>
    <x v="5"/>
    <m/>
    <m/>
    <m/>
    <x v="5"/>
    <m/>
    <m/>
    <m/>
    <m/>
    <m/>
    <m/>
    <m/>
    <m/>
    <m/>
    <m/>
    <m/>
  </r>
  <r>
    <m/>
    <m/>
    <m/>
    <m/>
    <m/>
    <m/>
    <m/>
    <m/>
    <m/>
    <m/>
    <m/>
    <x v="6"/>
    <m/>
    <m/>
    <m/>
    <m/>
    <x v="5"/>
    <m/>
    <m/>
    <m/>
    <x v="5"/>
    <m/>
    <m/>
    <m/>
    <m/>
    <m/>
    <m/>
    <m/>
    <m/>
    <m/>
    <m/>
    <m/>
  </r>
  <r>
    <m/>
    <m/>
    <m/>
    <m/>
    <m/>
    <m/>
    <m/>
    <m/>
    <m/>
    <m/>
    <m/>
    <x v="6"/>
    <m/>
    <m/>
    <m/>
    <m/>
    <x v="5"/>
    <m/>
    <m/>
    <m/>
    <x v="5"/>
    <m/>
    <m/>
    <m/>
    <m/>
    <m/>
    <m/>
    <m/>
    <m/>
    <m/>
    <m/>
    <m/>
  </r>
  <r>
    <m/>
    <m/>
    <m/>
    <m/>
    <m/>
    <m/>
    <m/>
    <m/>
    <m/>
    <m/>
    <m/>
    <x v="6"/>
    <m/>
    <m/>
    <m/>
    <m/>
    <x v="5"/>
    <m/>
    <m/>
    <m/>
    <x v="5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6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D9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8">
        <item x="0"/>
        <item x="2"/>
        <item x="3"/>
        <item x="1"/>
        <item x="5"/>
        <item x="4"/>
        <item x="6"/>
        <item t="default"/>
      </items>
    </pivotField>
    <pivotField showAll="0"/>
    <pivotField showAll="0"/>
    <pivotField showAll="0"/>
    <pivotField showAll="0"/>
    <pivotField axis="axisRow" dataField="1" showAll="0">
      <items count="7">
        <item x="1"/>
        <item x="2"/>
        <item x="4"/>
        <item x="3"/>
        <item x="0"/>
        <item h="1" x="5"/>
        <item t="default"/>
      </items>
    </pivotField>
    <pivotField showAll="0"/>
    <pivotField showAll="0"/>
    <pivotField showAll="0"/>
    <pivotField dataField="1" showAll="0">
      <items count="7">
        <item x="2"/>
        <item x="4"/>
        <item x="0"/>
        <item x="3"/>
        <item x="1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6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6" subtotal="count" baseField="0" baseItem="0"/>
    <dataField name="Saldo IPS " fld="11" baseField="16" baseItem="0" numFmtId="165"/>
    <dataField name="Valor glosa pendiente " fld="20" baseField="16" baseItem="0" numFmtId="165"/>
  </dataFields>
  <formats count="17">
    <format dxfId="16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5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6" type="button" dataOnly="0" labelOnly="1" outline="0" axis="axisRow" fieldPosition="0"/>
    </format>
    <format dxfId="11">
      <pivotArea dataOnly="0" labelOnly="1" fieldPosition="0">
        <references count="1">
          <reference field="16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8">
      <pivotArea field="16" type="button" dataOnly="0" labelOnly="1" outline="0" axis="axisRow" fieldPosition="0"/>
    </format>
    <format dxfId="7">
      <pivotArea dataOnly="0" labelOnly="1" fieldPosition="0">
        <references count="1">
          <reference field="16" count="0"/>
        </references>
      </pivotArea>
    </format>
    <format dxfId="6">
      <pivotArea dataOnly="0" labelOnly="1" grandRow="1" outline="0" fieldPosition="0"/>
    </format>
    <format dxfId="5">
      <pivotArea dataOnly="0" outline="0" fieldPosition="0">
        <references count="1">
          <reference field="4294967294" count="1">
            <x v="0"/>
          </reference>
        </references>
      </pivotArea>
    </format>
    <format dxfId="4">
      <pivotArea dataOnly="0" outline="0" fieldPosition="0">
        <references count="1">
          <reference field="4294967294" count="1">
            <x v="1"/>
          </reference>
        </references>
      </pivotArea>
    </format>
    <format dxfId="3">
      <pivotArea field="16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workbookViewId="0">
      <selection activeCell="B15" sqref="B15"/>
    </sheetView>
  </sheetViews>
  <sheetFormatPr baseColWidth="10" defaultRowHeight="14.5" x14ac:dyDescent="0.35"/>
  <cols>
    <col min="5" max="5" width="37.54296875" bestFit="1" customWidth="1"/>
    <col min="11" max="11" width="33.7265625" bestFit="1" customWidth="1"/>
  </cols>
  <sheetData>
    <row r="1" spans="1:11" x14ac:dyDescent="0.3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 t="s">
        <v>5</v>
      </c>
      <c r="G1" s="5" t="s">
        <v>37</v>
      </c>
      <c r="H1" s="6" t="s">
        <v>6</v>
      </c>
      <c r="I1" s="4" t="s">
        <v>7</v>
      </c>
      <c r="J1" s="4" t="s">
        <v>8</v>
      </c>
      <c r="K1" s="4" t="s">
        <v>9</v>
      </c>
    </row>
    <row r="2" spans="1:11" x14ac:dyDescent="0.35">
      <c r="A2" s="1">
        <v>2022</v>
      </c>
      <c r="B2" s="2">
        <v>44877</v>
      </c>
      <c r="C2" s="1" t="s">
        <v>38</v>
      </c>
      <c r="D2" s="1" t="s">
        <v>10</v>
      </c>
      <c r="E2" s="1" t="s">
        <v>11</v>
      </c>
      <c r="F2" s="3">
        <v>24279179</v>
      </c>
      <c r="G2" s="3">
        <v>382648</v>
      </c>
      <c r="H2" s="3">
        <v>382648</v>
      </c>
      <c r="I2" s="1" t="s">
        <v>12</v>
      </c>
      <c r="J2" s="2">
        <v>44917</v>
      </c>
      <c r="K2" s="1" t="s">
        <v>13</v>
      </c>
    </row>
    <row r="3" spans="1:11" x14ac:dyDescent="0.35">
      <c r="A3" s="1">
        <v>2022</v>
      </c>
      <c r="B3" s="2">
        <v>44729</v>
      </c>
      <c r="C3" s="1" t="s">
        <v>14</v>
      </c>
      <c r="D3" s="1" t="s">
        <v>15</v>
      </c>
      <c r="E3" s="1" t="s">
        <v>16</v>
      </c>
      <c r="F3" s="3">
        <v>15805026</v>
      </c>
      <c r="G3" s="3">
        <v>5000000</v>
      </c>
      <c r="H3" s="3">
        <v>5473902</v>
      </c>
      <c r="I3" s="1" t="s">
        <v>17</v>
      </c>
      <c r="J3" s="2">
        <v>44809</v>
      </c>
      <c r="K3" s="1" t="s">
        <v>18</v>
      </c>
    </row>
    <row r="4" spans="1:11" x14ac:dyDescent="0.35">
      <c r="A4" s="1">
        <v>2022</v>
      </c>
      <c r="B4" s="2">
        <v>44784</v>
      </c>
      <c r="C4" s="1" t="s">
        <v>19</v>
      </c>
      <c r="D4" s="1" t="s">
        <v>20</v>
      </c>
      <c r="E4" s="1" t="s">
        <v>21</v>
      </c>
      <c r="F4" s="3">
        <v>804619</v>
      </c>
      <c r="G4" s="3">
        <v>0</v>
      </c>
      <c r="H4" s="3">
        <v>804619</v>
      </c>
      <c r="I4" s="1" t="s">
        <v>22</v>
      </c>
      <c r="J4" s="2">
        <v>45035</v>
      </c>
      <c r="K4" s="1" t="s">
        <v>23</v>
      </c>
    </row>
    <row r="5" spans="1:11" x14ac:dyDescent="0.35">
      <c r="A5" s="1">
        <v>2023</v>
      </c>
      <c r="B5" s="2">
        <v>45136</v>
      </c>
      <c r="C5" s="1" t="s">
        <v>24</v>
      </c>
      <c r="D5" s="1" t="s">
        <v>25</v>
      </c>
      <c r="E5" s="1" t="s">
        <v>26</v>
      </c>
      <c r="F5" s="3">
        <v>7391850</v>
      </c>
      <c r="G5" s="3">
        <v>0</v>
      </c>
      <c r="H5" s="3">
        <v>1656937</v>
      </c>
      <c r="I5" s="1" t="s">
        <v>27</v>
      </c>
      <c r="J5" s="2">
        <v>45170</v>
      </c>
      <c r="K5" s="1" t="s">
        <v>28</v>
      </c>
    </row>
    <row r="6" spans="1:11" x14ac:dyDescent="0.35">
      <c r="A6" s="1">
        <v>2024</v>
      </c>
      <c r="B6" s="2">
        <v>45442</v>
      </c>
      <c r="C6" s="1" t="s">
        <v>29</v>
      </c>
      <c r="D6" s="1" t="s">
        <v>30</v>
      </c>
      <c r="E6" s="1" t="s">
        <v>31</v>
      </c>
      <c r="F6" s="3">
        <v>22928465</v>
      </c>
      <c r="G6" s="3">
        <v>0</v>
      </c>
      <c r="H6" s="3">
        <v>22928465</v>
      </c>
      <c r="I6" s="1" t="s">
        <v>32</v>
      </c>
      <c r="J6" s="2">
        <v>45457</v>
      </c>
      <c r="K6" s="1" t="s">
        <v>28</v>
      </c>
    </row>
    <row r="7" spans="1:11" x14ac:dyDescent="0.35">
      <c r="A7" s="1">
        <v>2024</v>
      </c>
      <c r="B7" s="2">
        <v>45469</v>
      </c>
      <c r="C7" s="1" t="s">
        <v>33</v>
      </c>
      <c r="D7" s="1" t="s">
        <v>34</v>
      </c>
      <c r="E7" s="1" t="s">
        <v>35</v>
      </c>
      <c r="F7" s="3">
        <v>6379264</v>
      </c>
      <c r="G7" s="3">
        <v>0</v>
      </c>
      <c r="H7" s="3">
        <v>6379264</v>
      </c>
      <c r="I7" s="1" t="s">
        <v>36</v>
      </c>
      <c r="J7" s="2">
        <v>45492</v>
      </c>
      <c r="K7" s="1" t="s">
        <v>28</v>
      </c>
    </row>
    <row r="8" spans="1:11" x14ac:dyDescent="0.35">
      <c r="A8" s="8"/>
      <c r="B8" s="8"/>
      <c r="C8" s="8"/>
      <c r="D8" s="8"/>
      <c r="E8" s="8"/>
      <c r="F8" s="8"/>
      <c r="G8" s="8"/>
      <c r="H8" s="7">
        <f>SUM(H2:H7)</f>
        <v>37625835</v>
      </c>
    </row>
  </sheetData>
  <mergeCells count="1">
    <mergeCell ref="A8:G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"/>
  <sheetViews>
    <sheetView showGridLines="0" zoomScale="80" zoomScaleNormal="80" workbookViewId="0">
      <selection activeCell="C15" sqref="C15"/>
    </sheetView>
  </sheetViews>
  <sheetFormatPr baseColWidth="10" defaultRowHeight="14.5" x14ac:dyDescent="0.35"/>
  <cols>
    <col min="1" max="1" width="76.90625" customWidth="1"/>
    <col min="2" max="2" width="13.6328125" bestFit="1" customWidth="1"/>
    <col min="3" max="3" width="11.7265625" style="23" customWidth="1"/>
    <col min="4" max="4" width="21.7265625" style="23" bestFit="1" customWidth="1"/>
  </cols>
  <sheetData>
    <row r="2" spans="1:4" ht="15" thickBot="1" x14ac:dyDescent="0.4"/>
    <row r="3" spans="1:4" ht="15" thickBot="1" x14ac:dyDescent="0.4">
      <c r="A3" s="96" t="s">
        <v>110</v>
      </c>
      <c r="B3" s="97" t="s">
        <v>112</v>
      </c>
      <c r="C3" s="103" t="s">
        <v>113</v>
      </c>
      <c r="D3" s="103" t="s">
        <v>114</v>
      </c>
    </row>
    <row r="4" spans="1:4" x14ac:dyDescent="0.35">
      <c r="A4" s="102" t="s">
        <v>84</v>
      </c>
      <c r="B4" s="104">
        <v>1</v>
      </c>
      <c r="C4" s="100">
        <v>5473902</v>
      </c>
      <c r="D4" s="100">
        <v>5000000</v>
      </c>
    </row>
    <row r="5" spans="1:4" x14ac:dyDescent="0.35">
      <c r="A5" s="93" t="s">
        <v>79</v>
      </c>
      <c r="B5" s="95">
        <v>1</v>
      </c>
      <c r="C5" s="101">
        <v>804619</v>
      </c>
      <c r="D5" s="101">
        <v>0</v>
      </c>
    </row>
    <row r="6" spans="1:4" x14ac:dyDescent="0.35">
      <c r="A6" s="93" t="s">
        <v>85</v>
      </c>
      <c r="B6" s="95">
        <v>1</v>
      </c>
      <c r="C6" s="101">
        <v>6379264</v>
      </c>
      <c r="D6" s="101">
        <v>0</v>
      </c>
    </row>
    <row r="7" spans="1:4" x14ac:dyDescent="0.35">
      <c r="A7" s="93" t="s">
        <v>83</v>
      </c>
      <c r="B7" s="95">
        <v>1</v>
      </c>
      <c r="C7" s="101">
        <v>22928465</v>
      </c>
      <c r="D7" s="101">
        <v>123957</v>
      </c>
    </row>
    <row r="8" spans="1:4" ht="15" thickBot="1" x14ac:dyDescent="0.4">
      <c r="A8" s="94" t="s">
        <v>81</v>
      </c>
      <c r="B8" s="95">
        <v>2</v>
      </c>
      <c r="C8" s="101">
        <v>2039585</v>
      </c>
      <c r="D8" s="101">
        <v>2199001</v>
      </c>
    </row>
    <row r="9" spans="1:4" ht="15" thickBot="1" x14ac:dyDescent="0.4">
      <c r="A9" s="98" t="s">
        <v>111</v>
      </c>
      <c r="B9" s="99">
        <v>6</v>
      </c>
      <c r="C9" s="103">
        <v>37625835</v>
      </c>
      <c r="D9" s="103">
        <v>7322958</v>
      </c>
    </row>
    <row r="10" spans="1:4" x14ac:dyDescent="0.35">
      <c r="C10"/>
      <c r="D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90625" style="18"/>
    <col min="2" max="2" width="33.6328125" style="18" bestFit="1" customWidth="1"/>
    <col min="3" max="6" width="10.90625" style="18"/>
    <col min="7" max="7" width="20.6328125" style="18" bestFit="1" customWidth="1"/>
    <col min="8" max="8" width="10.90625" style="18"/>
    <col min="9" max="9" width="37.54296875" style="18" bestFit="1" customWidth="1"/>
    <col min="10" max="11" width="10.90625" style="18"/>
    <col min="12" max="12" width="14.1796875" style="23" bestFit="1" customWidth="1"/>
    <col min="13" max="15" width="10.90625" style="18"/>
    <col min="16" max="16" width="33.7265625" style="18" bestFit="1" customWidth="1"/>
    <col min="17" max="17" width="23.36328125" style="18" customWidth="1"/>
    <col min="18" max="18" width="10.90625" style="18"/>
    <col min="19" max="19" width="14.1796875" style="18" bestFit="1" customWidth="1"/>
    <col min="20" max="20" width="11.54296875" style="18" bestFit="1" customWidth="1"/>
    <col min="21" max="21" width="13.1796875" style="18" bestFit="1" customWidth="1"/>
    <col min="22" max="22" width="13.1796875" style="18" customWidth="1"/>
    <col min="23" max="23" width="14.1796875" style="18" bestFit="1" customWidth="1"/>
    <col min="24" max="24" width="11" style="18" bestFit="1" customWidth="1"/>
    <col min="25" max="25" width="13.1796875" style="18" bestFit="1" customWidth="1"/>
    <col min="26" max="26" width="14.1796875" style="18" bestFit="1" customWidth="1"/>
    <col min="27" max="27" width="14.26953125" style="23" bestFit="1" customWidth="1"/>
    <col min="28" max="28" width="13.6328125" style="18" bestFit="1" customWidth="1"/>
    <col min="29" max="29" width="14.54296875" style="23" customWidth="1"/>
    <col min="30" max="30" width="16.81640625" style="18" customWidth="1"/>
    <col min="31" max="31" width="15.81640625" style="18" customWidth="1"/>
    <col min="32" max="16384" width="10.90625" style="18"/>
  </cols>
  <sheetData>
    <row r="1" spans="1:32" x14ac:dyDescent="0.35">
      <c r="L1" s="26">
        <f>SUBTOTAL(9,L3:L8)</f>
        <v>37625835</v>
      </c>
      <c r="S1" s="26">
        <f t="shared" ref="S1:AC1" si="0">SUBTOTAL(9,S3:S8)</f>
        <v>78368463</v>
      </c>
      <c r="T1" s="26">
        <f t="shared" si="0"/>
        <v>804619</v>
      </c>
      <c r="U1" s="26">
        <f>SUBTOTAL(9,U3:U8)</f>
        <v>7322958</v>
      </c>
      <c r="V1" s="26"/>
      <c r="W1" s="26">
        <f t="shared" si="0"/>
        <v>78368463</v>
      </c>
      <c r="X1" s="26">
        <f t="shared" si="0"/>
        <v>0</v>
      </c>
      <c r="Y1" s="26">
        <f t="shared" si="0"/>
        <v>1474406</v>
      </c>
      <c r="Z1" s="26">
        <f t="shared" si="0"/>
        <v>67986420</v>
      </c>
      <c r="AA1" s="26">
        <f t="shared" si="0"/>
        <v>29183772</v>
      </c>
      <c r="AC1" s="26">
        <f t="shared" si="0"/>
        <v>38802648</v>
      </c>
    </row>
    <row r="2" spans="1:32" s="17" customFormat="1" ht="43.5" x14ac:dyDescent="0.35">
      <c r="A2" s="9" t="s">
        <v>39</v>
      </c>
      <c r="B2" s="9" t="s">
        <v>40</v>
      </c>
      <c r="C2" s="10" t="s">
        <v>0</v>
      </c>
      <c r="D2" s="10" t="s">
        <v>1</v>
      </c>
      <c r="E2" s="10" t="s">
        <v>2</v>
      </c>
      <c r="F2" s="10" t="s">
        <v>41</v>
      </c>
      <c r="G2" s="20" t="s">
        <v>48</v>
      </c>
      <c r="H2" s="10" t="s">
        <v>3</v>
      </c>
      <c r="I2" s="10" t="s">
        <v>4</v>
      </c>
      <c r="J2" s="11" t="s">
        <v>5</v>
      </c>
      <c r="K2" s="11" t="s">
        <v>37</v>
      </c>
      <c r="L2" s="24" t="s">
        <v>58</v>
      </c>
      <c r="M2" s="10" t="s">
        <v>7</v>
      </c>
      <c r="N2" s="10" t="s">
        <v>8</v>
      </c>
      <c r="O2" s="19" t="s">
        <v>55</v>
      </c>
      <c r="P2" s="10" t="s">
        <v>9</v>
      </c>
      <c r="Q2" s="21" t="s">
        <v>56</v>
      </c>
      <c r="R2" s="10" t="s">
        <v>57</v>
      </c>
      <c r="S2" s="27" t="s">
        <v>62</v>
      </c>
      <c r="T2" s="32" t="s">
        <v>63</v>
      </c>
      <c r="U2" s="32" t="s">
        <v>67</v>
      </c>
      <c r="V2" s="32" t="s">
        <v>77</v>
      </c>
      <c r="W2" s="27" t="s">
        <v>64</v>
      </c>
      <c r="X2" s="27" t="s">
        <v>65</v>
      </c>
      <c r="Y2" s="27" t="s">
        <v>66</v>
      </c>
      <c r="Z2" s="27" t="s">
        <v>68</v>
      </c>
      <c r="AA2" s="29" t="s">
        <v>69</v>
      </c>
      <c r="AB2" s="21" t="s">
        <v>70</v>
      </c>
      <c r="AC2" s="30" t="s">
        <v>71</v>
      </c>
      <c r="AD2" s="30" t="s">
        <v>72</v>
      </c>
      <c r="AE2" s="30" t="s">
        <v>73</v>
      </c>
      <c r="AF2" s="27" t="s">
        <v>76</v>
      </c>
    </row>
    <row r="3" spans="1:32" x14ac:dyDescent="0.35">
      <c r="A3" s="15">
        <v>890901826</v>
      </c>
      <c r="B3" s="16" t="s">
        <v>47</v>
      </c>
      <c r="C3" s="12">
        <v>2022</v>
      </c>
      <c r="D3" s="13">
        <v>44877</v>
      </c>
      <c r="E3" s="12" t="s">
        <v>38</v>
      </c>
      <c r="F3" s="12" t="s">
        <v>38</v>
      </c>
      <c r="G3" s="12" t="s">
        <v>49</v>
      </c>
      <c r="H3" s="12" t="s">
        <v>10</v>
      </c>
      <c r="I3" s="12" t="s">
        <v>11</v>
      </c>
      <c r="J3" s="14">
        <v>24279179</v>
      </c>
      <c r="K3" s="14">
        <v>382648</v>
      </c>
      <c r="L3" s="25">
        <v>382648</v>
      </c>
      <c r="M3" s="12" t="s">
        <v>12</v>
      </c>
      <c r="N3" s="13">
        <v>44917</v>
      </c>
      <c r="O3" s="13">
        <v>44929</v>
      </c>
      <c r="P3" s="12" t="s">
        <v>13</v>
      </c>
      <c r="Q3" s="22" t="s">
        <v>81</v>
      </c>
      <c r="R3" s="22" t="s">
        <v>59</v>
      </c>
      <c r="S3" s="28">
        <v>24754656</v>
      </c>
      <c r="T3" s="28">
        <v>0</v>
      </c>
      <c r="U3" s="28">
        <v>542064</v>
      </c>
      <c r="V3" s="28" t="s">
        <v>80</v>
      </c>
      <c r="W3" s="28">
        <v>24754656</v>
      </c>
      <c r="X3" s="28">
        <v>0</v>
      </c>
      <c r="Y3" s="28">
        <v>0</v>
      </c>
      <c r="Z3" s="28">
        <v>23737115</v>
      </c>
      <c r="AA3" s="28">
        <v>0</v>
      </c>
      <c r="AB3" s="22"/>
      <c r="AC3" s="28">
        <v>23737115</v>
      </c>
      <c r="AD3" s="22">
        <v>4800058853</v>
      </c>
      <c r="AE3" s="22" t="s">
        <v>74</v>
      </c>
      <c r="AF3" s="31">
        <v>45565</v>
      </c>
    </row>
    <row r="4" spans="1:32" x14ac:dyDescent="0.35">
      <c r="A4" s="15">
        <v>890901826</v>
      </c>
      <c r="B4" s="16" t="s">
        <v>47</v>
      </c>
      <c r="C4" s="12">
        <v>2022</v>
      </c>
      <c r="D4" s="13">
        <v>44729</v>
      </c>
      <c r="E4" s="12" t="s">
        <v>14</v>
      </c>
      <c r="F4" s="12" t="s">
        <v>42</v>
      </c>
      <c r="G4" s="12" t="s">
        <v>50</v>
      </c>
      <c r="H4" s="12" t="s">
        <v>15</v>
      </c>
      <c r="I4" s="12" t="s">
        <v>16</v>
      </c>
      <c r="J4" s="14">
        <v>15805026</v>
      </c>
      <c r="K4" s="14">
        <v>5000000</v>
      </c>
      <c r="L4" s="25">
        <v>5473902</v>
      </c>
      <c r="M4" s="12" t="s">
        <v>17</v>
      </c>
      <c r="N4" s="13">
        <v>44809</v>
      </c>
      <c r="O4" s="13">
        <v>45028</v>
      </c>
      <c r="P4" s="12" t="s">
        <v>18</v>
      </c>
      <c r="Q4" s="22" t="s">
        <v>84</v>
      </c>
      <c r="R4" s="22" t="s">
        <v>59</v>
      </c>
      <c r="S4" s="28">
        <v>15805026</v>
      </c>
      <c r="T4" s="28">
        <v>0</v>
      </c>
      <c r="U4" s="28">
        <v>5000000</v>
      </c>
      <c r="V4" s="28" t="s">
        <v>82</v>
      </c>
      <c r="W4" s="28">
        <v>15805026</v>
      </c>
      <c r="X4" s="28">
        <v>0</v>
      </c>
      <c r="Y4" s="28">
        <v>1474406</v>
      </c>
      <c r="Z4" s="28">
        <v>9330620</v>
      </c>
      <c r="AA4" s="28">
        <v>0</v>
      </c>
      <c r="AB4" s="22"/>
      <c r="AC4" s="28">
        <v>9330620</v>
      </c>
      <c r="AD4" s="22">
        <v>2201452620</v>
      </c>
      <c r="AE4" s="22" t="s">
        <v>75</v>
      </c>
      <c r="AF4" s="31">
        <v>45565</v>
      </c>
    </row>
    <row r="5" spans="1:32" x14ac:dyDescent="0.35">
      <c r="A5" s="15">
        <v>890901826</v>
      </c>
      <c r="B5" s="16" t="s">
        <v>47</v>
      </c>
      <c r="C5" s="12">
        <v>2022</v>
      </c>
      <c r="D5" s="13">
        <v>44784</v>
      </c>
      <c r="E5" s="12" t="s">
        <v>19</v>
      </c>
      <c r="F5" s="12" t="s">
        <v>43</v>
      </c>
      <c r="G5" s="12" t="s">
        <v>51</v>
      </c>
      <c r="H5" s="12" t="s">
        <v>20</v>
      </c>
      <c r="I5" s="12" t="s">
        <v>21</v>
      </c>
      <c r="J5" s="14">
        <v>804619</v>
      </c>
      <c r="K5" s="14">
        <v>0</v>
      </c>
      <c r="L5" s="25">
        <v>804619</v>
      </c>
      <c r="M5" s="12" t="s">
        <v>22</v>
      </c>
      <c r="N5" s="13">
        <v>45035</v>
      </c>
      <c r="O5" s="13">
        <v>45028</v>
      </c>
      <c r="P5" s="12" t="s">
        <v>23</v>
      </c>
      <c r="Q5" s="22" t="s">
        <v>79</v>
      </c>
      <c r="R5" s="22" t="s">
        <v>60</v>
      </c>
      <c r="S5" s="28">
        <v>804619</v>
      </c>
      <c r="T5" s="28">
        <v>804619</v>
      </c>
      <c r="U5" s="28">
        <v>0</v>
      </c>
      <c r="V5" s="28" t="s">
        <v>78</v>
      </c>
      <c r="W5" s="28">
        <v>804619</v>
      </c>
      <c r="X5" s="28">
        <v>0</v>
      </c>
      <c r="Y5" s="28">
        <v>0</v>
      </c>
      <c r="Z5" s="28">
        <v>0</v>
      </c>
      <c r="AA5" s="28">
        <v>0</v>
      </c>
      <c r="AB5" s="22"/>
      <c r="AC5" s="28">
        <v>0</v>
      </c>
      <c r="AD5" s="22"/>
      <c r="AE5" s="22"/>
      <c r="AF5" s="31">
        <v>45565</v>
      </c>
    </row>
    <row r="6" spans="1:32" x14ac:dyDescent="0.35">
      <c r="A6" s="15">
        <v>890901826</v>
      </c>
      <c r="B6" s="16" t="s">
        <v>47</v>
      </c>
      <c r="C6" s="12">
        <v>2023</v>
      </c>
      <c r="D6" s="13">
        <v>45136</v>
      </c>
      <c r="E6" s="12" t="s">
        <v>24</v>
      </c>
      <c r="F6" s="12" t="s">
        <v>44</v>
      </c>
      <c r="G6" s="12" t="s">
        <v>52</v>
      </c>
      <c r="H6" s="12" t="s">
        <v>25</v>
      </c>
      <c r="I6" s="12" t="s">
        <v>26</v>
      </c>
      <c r="J6" s="14">
        <v>7391850</v>
      </c>
      <c r="K6" s="14">
        <v>0</v>
      </c>
      <c r="L6" s="25">
        <v>1656937</v>
      </c>
      <c r="M6" s="12" t="s">
        <v>27</v>
      </c>
      <c r="N6" s="13">
        <v>45170</v>
      </c>
      <c r="O6" s="13">
        <v>45170</v>
      </c>
      <c r="P6" s="12" t="s">
        <v>28</v>
      </c>
      <c r="Q6" s="22" t="s">
        <v>81</v>
      </c>
      <c r="R6" s="22" t="s">
        <v>59</v>
      </c>
      <c r="S6" s="28">
        <v>7696433</v>
      </c>
      <c r="T6" s="28">
        <v>0</v>
      </c>
      <c r="U6" s="28">
        <v>1656937</v>
      </c>
      <c r="V6" s="28"/>
      <c r="W6" s="28">
        <v>7696433</v>
      </c>
      <c r="X6" s="28">
        <v>0</v>
      </c>
      <c r="Y6" s="28">
        <v>0</v>
      </c>
      <c r="Z6" s="28">
        <v>5734913</v>
      </c>
      <c r="AA6" s="28">
        <v>0</v>
      </c>
      <c r="AB6" s="22"/>
      <c r="AC6" s="28">
        <v>5734913</v>
      </c>
      <c r="AD6" s="22">
        <v>2201452620</v>
      </c>
      <c r="AE6" s="22" t="s">
        <v>75</v>
      </c>
      <c r="AF6" s="31">
        <v>45565</v>
      </c>
    </row>
    <row r="7" spans="1:32" x14ac:dyDescent="0.35">
      <c r="A7" s="15">
        <v>890901826</v>
      </c>
      <c r="B7" s="16" t="s">
        <v>47</v>
      </c>
      <c r="C7" s="12">
        <v>2024</v>
      </c>
      <c r="D7" s="13">
        <v>45442</v>
      </c>
      <c r="E7" s="12" t="s">
        <v>29</v>
      </c>
      <c r="F7" s="12" t="s">
        <v>45</v>
      </c>
      <c r="G7" s="12" t="s">
        <v>53</v>
      </c>
      <c r="H7" s="12" t="s">
        <v>30</v>
      </c>
      <c r="I7" s="12" t="s">
        <v>31</v>
      </c>
      <c r="J7" s="14">
        <v>22928465</v>
      </c>
      <c r="K7" s="14">
        <v>0</v>
      </c>
      <c r="L7" s="25">
        <v>22928465</v>
      </c>
      <c r="M7" s="12" t="s">
        <v>32</v>
      </c>
      <c r="N7" s="13">
        <v>45457</v>
      </c>
      <c r="O7" s="13">
        <v>45457</v>
      </c>
      <c r="P7" s="12" t="s">
        <v>28</v>
      </c>
      <c r="Q7" s="22" t="s">
        <v>83</v>
      </c>
      <c r="R7" s="22" t="s">
        <v>59</v>
      </c>
      <c r="S7" s="28">
        <v>22928465</v>
      </c>
      <c r="T7" s="28">
        <v>0</v>
      </c>
      <c r="U7" s="28">
        <v>123957</v>
      </c>
      <c r="V7" s="28"/>
      <c r="W7" s="28">
        <v>22928465</v>
      </c>
      <c r="X7" s="28">
        <v>0</v>
      </c>
      <c r="Y7" s="28">
        <v>0</v>
      </c>
      <c r="Z7" s="28">
        <v>22804508</v>
      </c>
      <c r="AA7" s="28">
        <v>22804508</v>
      </c>
      <c r="AB7" s="22">
        <v>1222519406</v>
      </c>
      <c r="AC7" s="28">
        <v>0</v>
      </c>
      <c r="AD7" s="22"/>
      <c r="AE7" s="22"/>
      <c r="AF7" s="31">
        <v>45565</v>
      </c>
    </row>
    <row r="8" spans="1:32" x14ac:dyDescent="0.35">
      <c r="A8" s="15">
        <v>890901826</v>
      </c>
      <c r="B8" s="16" t="s">
        <v>47</v>
      </c>
      <c r="C8" s="12">
        <v>2024</v>
      </c>
      <c r="D8" s="13">
        <v>45469</v>
      </c>
      <c r="E8" s="12" t="s">
        <v>33</v>
      </c>
      <c r="F8" s="12" t="s">
        <v>46</v>
      </c>
      <c r="G8" s="12" t="s">
        <v>54</v>
      </c>
      <c r="H8" s="12" t="s">
        <v>34</v>
      </c>
      <c r="I8" s="12" t="s">
        <v>35</v>
      </c>
      <c r="J8" s="14">
        <v>6379264</v>
      </c>
      <c r="K8" s="14">
        <v>0</v>
      </c>
      <c r="L8" s="25">
        <v>6379264</v>
      </c>
      <c r="M8" s="12" t="s">
        <v>36</v>
      </c>
      <c r="N8" s="13">
        <v>45492</v>
      </c>
      <c r="O8" s="13">
        <v>45505</v>
      </c>
      <c r="P8" s="12" t="s">
        <v>28</v>
      </c>
      <c r="Q8" s="22" t="s">
        <v>85</v>
      </c>
      <c r="R8" s="22" t="s">
        <v>61</v>
      </c>
      <c r="S8" s="28">
        <v>6379264</v>
      </c>
      <c r="T8" s="28">
        <v>0</v>
      </c>
      <c r="U8" s="28">
        <v>0</v>
      </c>
      <c r="V8" s="28"/>
      <c r="W8" s="28">
        <v>6379264</v>
      </c>
      <c r="X8" s="28">
        <v>0</v>
      </c>
      <c r="Y8" s="28">
        <v>0</v>
      </c>
      <c r="Z8" s="28">
        <v>6379264</v>
      </c>
      <c r="AA8" s="28">
        <v>6379264</v>
      </c>
      <c r="AB8" s="22">
        <v>1222511838</v>
      </c>
      <c r="AC8" s="28">
        <v>0</v>
      </c>
      <c r="AD8" s="22"/>
      <c r="AE8" s="22"/>
      <c r="AF8" s="31">
        <v>45565</v>
      </c>
    </row>
    <row r="12" spans="1:32" x14ac:dyDescent="0.35">
      <c r="Z12" s="33"/>
    </row>
  </sheetData>
  <protectedRanges>
    <protectedRange algorithmName="SHA-512" hashValue="9+ah9tJAD1d4FIK7boMSAp9ZhkqWOsKcliwsS35JSOsk0Aea+c/2yFVjBeVDsv7trYxT+iUP9dPVCIbjcjaMoQ==" saltValue="Z7GArlXd1BdcXotzmJqK/w==" spinCount="100000" sqref="A3:B8" name="Rango1_1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33" sqref="F33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86</v>
      </c>
      <c r="E2" s="38"/>
      <c r="F2" s="38"/>
      <c r="G2" s="38"/>
      <c r="H2" s="38"/>
      <c r="I2" s="39"/>
      <c r="J2" s="40" t="s">
        <v>87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88</v>
      </c>
      <c r="E4" s="38"/>
      <c r="F4" s="38"/>
      <c r="G4" s="38"/>
      <c r="H4" s="38"/>
      <c r="I4" s="39"/>
      <c r="J4" s="40" t="s">
        <v>89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117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115</v>
      </c>
      <c r="J11" s="54"/>
    </row>
    <row r="12" spans="2:10" ht="13" x14ac:dyDescent="0.3">
      <c r="B12" s="53"/>
      <c r="C12" s="55" t="s">
        <v>116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133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118</v>
      </c>
      <c r="D16" s="56"/>
      <c r="G16" s="58"/>
      <c r="H16" s="60" t="s">
        <v>90</v>
      </c>
      <c r="I16" s="60" t="s">
        <v>91</v>
      </c>
      <c r="J16" s="54"/>
    </row>
    <row r="17" spans="2:14" ht="13" x14ac:dyDescent="0.3">
      <c r="B17" s="53"/>
      <c r="C17" s="55" t="s">
        <v>92</v>
      </c>
      <c r="D17" s="55"/>
      <c r="E17" s="55"/>
      <c r="F17" s="55"/>
      <c r="G17" s="58"/>
      <c r="H17" s="61">
        <v>6</v>
      </c>
      <c r="I17" s="62">
        <v>37625835</v>
      </c>
      <c r="J17" s="54"/>
    </row>
    <row r="18" spans="2:14" x14ac:dyDescent="0.25">
      <c r="B18" s="53"/>
      <c r="C18" s="34" t="s">
        <v>93</v>
      </c>
      <c r="G18" s="58"/>
      <c r="H18" s="64">
        <v>0</v>
      </c>
      <c r="I18" s="65">
        <v>473902</v>
      </c>
      <c r="J18" s="54"/>
    </row>
    <row r="19" spans="2:14" x14ac:dyDescent="0.25">
      <c r="B19" s="53"/>
      <c r="C19" s="34" t="s">
        <v>94</v>
      </c>
      <c r="G19" s="58"/>
      <c r="H19" s="64">
        <v>1</v>
      </c>
      <c r="I19" s="65">
        <v>804619</v>
      </c>
      <c r="J19" s="54"/>
    </row>
    <row r="20" spans="2:14" x14ac:dyDescent="0.25">
      <c r="B20" s="53"/>
      <c r="C20" s="34" t="s">
        <v>95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96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97</v>
      </c>
      <c r="H22" s="69">
        <v>4</v>
      </c>
      <c r="I22" s="70">
        <v>7163542</v>
      </c>
      <c r="J22" s="54"/>
    </row>
    <row r="23" spans="2:14" ht="13" x14ac:dyDescent="0.3">
      <c r="B23" s="53"/>
      <c r="C23" s="55" t="s">
        <v>98</v>
      </c>
      <c r="D23" s="55"/>
      <c r="E23" s="55"/>
      <c r="F23" s="55"/>
      <c r="H23" s="71">
        <f>H18+H19+H20+H21+H22</f>
        <v>5</v>
      </c>
      <c r="I23" s="72">
        <f>I18+I19+I20+I21+I22</f>
        <v>8442063</v>
      </c>
      <c r="J23" s="54"/>
    </row>
    <row r="24" spans="2:14" x14ac:dyDescent="0.25">
      <c r="B24" s="53"/>
      <c r="C24" s="34" t="s">
        <v>99</v>
      </c>
      <c r="H24" s="66">
        <v>1</v>
      </c>
      <c r="I24" s="67">
        <v>29183772</v>
      </c>
      <c r="J24" s="54"/>
    </row>
    <row r="25" spans="2:14" ht="13" thickBot="1" x14ac:dyDescent="0.3">
      <c r="B25" s="53"/>
      <c r="C25" s="34" t="s">
        <v>100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101</v>
      </c>
      <c r="D26" s="55"/>
      <c r="E26" s="55"/>
      <c r="F26" s="55"/>
      <c r="H26" s="71">
        <f>H24+H25</f>
        <v>1</v>
      </c>
      <c r="I26" s="72">
        <f>I24+I25</f>
        <v>29183772</v>
      </c>
      <c r="J26" s="54"/>
    </row>
    <row r="27" spans="2:14" ht="13.5" thickBot="1" x14ac:dyDescent="0.35">
      <c r="B27" s="53"/>
      <c r="C27" s="58" t="s">
        <v>102</v>
      </c>
      <c r="D27" s="73"/>
      <c r="E27" s="73"/>
      <c r="F27" s="73"/>
      <c r="G27" s="58"/>
      <c r="H27" s="74">
        <v>0</v>
      </c>
      <c r="I27" s="75">
        <v>0</v>
      </c>
      <c r="J27" s="76"/>
    </row>
    <row r="28" spans="2:14" ht="13" x14ac:dyDescent="0.3">
      <c r="B28" s="53"/>
      <c r="C28" s="73" t="s">
        <v>103</v>
      </c>
      <c r="D28" s="73"/>
      <c r="E28" s="73"/>
      <c r="F28" s="73"/>
      <c r="G28" s="58"/>
      <c r="H28" s="77">
        <f>H27</f>
        <v>0</v>
      </c>
      <c r="I28" s="65">
        <f>I27</f>
        <v>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104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6</v>
      </c>
      <c r="I31" s="65">
        <f>I23+I26+I28</f>
        <v>37625835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105</v>
      </c>
      <c r="D38" s="80"/>
      <c r="E38" s="58"/>
      <c r="F38" s="58"/>
      <c r="G38" s="58"/>
      <c r="H38" s="87" t="s">
        <v>106</v>
      </c>
      <c r="I38" s="80"/>
      <c r="J38" s="76"/>
    </row>
    <row r="39" spans="2:10" ht="13" x14ac:dyDescent="0.3">
      <c r="B39" s="53"/>
      <c r="C39" s="73" t="s">
        <v>119</v>
      </c>
      <c r="D39" s="58"/>
      <c r="E39" s="58"/>
      <c r="F39" s="58"/>
      <c r="G39" s="58"/>
      <c r="H39" s="73" t="s">
        <v>107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108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109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7" sqref="G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5"/>
      <c r="B1" s="106"/>
      <c r="C1" s="107" t="s">
        <v>120</v>
      </c>
      <c r="D1" s="108"/>
      <c r="E1" s="108"/>
      <c r="F1" s="108"/>
      <c r="G1" s="108"/>
      <c r="H1" s="109"/>
      <c r="I1" s="110" t="s">
        <v>87</v>
      </c>
    </row>
    <row r="2" spans="1:9" ht="53.5" customHeight="1" thickBot="1" x14ac:dyDescent="0.4">
      <c r="A2" s="111"/>
      <c r="B2" s="112"/>
      <c r="C2" s="113" t="s">
        <v>121</v>
      </c>
      <c r="D2" s="114"/>
      <c r="E2" s="114"/>
      <c r="F2" s="114"/>
      <c r="G2" s="114"/>
      <c r="H2" s="115"/>
      <c r="I2" s="116" t="s">
        <v>122</v>
      </c>
    </row>
    <row r="3" spans="1:9" x14ac:dyDescent="0.35">
      <c r="A3" s="117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117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117"/>
      <c r="B5" s="55" t="s">
        <v>117</v>
      </c>
      <c r="C5" s="118"/>
      <c r="D5" s="119"/>
      <c r="E5" s="58"/>
      <c r="F5" s="58"/>
      <c r="G5" s="58"/>
      <c r="H5" s="58"/>
      <c r="I5" s="76"/>
    </row>
    <row r="6" spans="1:9" x14ac:dyDescent="0.35">
      <c r="A6" s="117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117"/>
      <c r="B7" s="55" t="s">
        <v>115</v>
      </c>
      <c r="C7" s="58"/>
      <c r="D7" s="58"/>
      <c r="E7" s="58"/>
      <c r="F7" s="58"/>
      <c r="G7" s="58"/>
      <c r="H7" s="58"/>
      <c r="I7" s="76"/>
    </row>
    <row r="8" spans="1:9" x14ac:dyDescent="0.35">
      <c r="A8" s="117"/>
      <c r="B8" s="55" t="s">
        <v>116</v>
      </c>
      <c r="C8" s="58"/>
      <c r="D8" s="58"/>
      <c r="E8" s="58"/>
      <c r="F8" s="58"/>
      <c r="G8" s="58"/>
      <c r="H8" s="58"/>
      <c r="I8" s="76"/>
    </row>
    <row r="9" spans="1:9" x14ac:dyDescent="0.35">
      <c r="A9" s="117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117"/>
      <c r="B10" s="58" t="s">
        <v>123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117"/>
      <c r="B11" s="120"/>
      <c r="C11" s="58"/>
      <c r="D11" s="58"/>
      <c r="E11" s="58"/>
      <c r="F11" s="58"/>
      <c r="G11" s="58"/>
      <c r="H11" s="58"/>
      <c r="I11" s="76"/>
    </row>
    <row r="12" spans="1:9" x14ac:dyDescent="0.35">
      <c r="A12" s="117"/>
      <c r="B12" s="34" t="s">
        <v>118</v>
      </c>
      <c r="C12" s="119"/>
      <c r="D12" s="58"/>
      <c r="E12" s="58"/>
      <c r="F12" s="58"/>
      <c r="G12" s="60" t="s">
        <v>124</v>
      </c>
      <c r="H12" s="60" t="s">
        <v>125</v>
      </c>
      <c r="I12" s="76"/>
    </row>
    <row r="13" spans="1:9" x14ac:dyDescent="0.35">
      <c r="A13" s="117"/>
      <c r="B13" s="73" t="s">
        <v>92</v>
      </c>
      <c r="C13" s="73"/>
      <c r="D13" s="73"/>
      <c r="E13" s="73"/>
      <c r="F13" s="58"/>
      <c r="G13" s="121">
        <f>G19</f>
        <v>5</v>
      </c>
      <c r="H13" s="122">
        <f>H19</f>
        <v>8442063</v>
      </c>
      <c r="I13" s="76"/>
    </row>
    <row r="14" spans="1:9" x14ac:dyDescent="0.35">
      <c r="A14" s="117"/>
      <c r="B14" s="58" t="s">
        <v>93</v>
      </c>
      <c r="C14" s="58"/>
      <c r="D14" s="58"/>
      <c r="E14" s="58"/>
      <c r="F14" s="58"/>
      <c r="G14" s="123">
        <v>0</v>
      </c>
      <c r="H14" s="124">
        <v>473902</v>
      </c>
      <c r="I14" s="76"/>
    </row>
    <row r="15" spans="1:9" x14ac:dyDescent="0.35">
      <c r="A15" s="117"/>
      <c r="B15" s="58" t="s">
        <v>94</v>
      </c>
      <c r="C15" s="58"/>
      <c r="D15" s="58"/>
      <c r="E15" s="58"/>
      <c r="F15" s="58"/>
      <c r="G15" s="123">
        <v>1</v>
      </c>
      <c r="H15" s="124">
        <v>804619</v>
      </c>
      <c r="I15" s="76"/>
    </row>
    <row r="16" spans="1:9" x14ac:dyDescent="0.35">
      <c r="A16" s="117"/>
      <c r="B16" s="58" t="s">
        <v>95</v>
      </c>
      <c r="C16" s="58"/>
      <c r="D16" s="58"/>
      <c r="E16" s="58"/>
      <c r="F16" s="58"/>
      <c r="G16" s="123">
        <v>0</v>
      </c>
      <c r="H16" s="124">
        <v>0</v>
      </c>
      <c r="I16" s="76"/>
    </row>
    <row r="17" spans="1:9" x14ac:dyDescent="0.35">
      <c r="A17" s="117"/>
      <c r="B17" s="58" t="s">
        <v>96</v>
      </c>
      <c r="C17" s="58"/>
      <c r="D17" s="58"/>
      <c r="E17" s="58"/>
      <c r="F17" s="58"/>
      <c r="G17" s="123">
        <v>0</v>
      </c>
      <c r="H17" s="124">
        <v>0</v>
      </c>
      <c r="I17" s="76"/>
    </row>
    <row r="18" spans="1:9" x14ac:dyDescent="0.35">
      <c r="A18" s="117"/>
      <c r="B18" s="58" t="s">
        <v>126</v>
      </c>
      <c r="C18" s="58"/>
      <c r="D18" s="58"/>
      <c r="E18" s="58"/>
      <c r="F18" s="58"/>
      <c r="G18" s="125">
        <v>4</v>
      </c>
      <c r="H18" s="126">
        <v>7163542</v>
      </c>
      <c r="I18" s="76"/>
    </row>
    <row r="19" spans="1:9" x14ac:dyDescent="0.35">
      <c r="A19" s="117"/>
      <c r="B19" s="73" t="s">
        <v>127</v>
      </c>
      <c r="C19" s="73"/>
      <c r="D19" s="73"/>
      <c r="E19" s="73"/>
      <c r="F19" s="58"/>
      <c r="G19" s="123">
        <f>SUM(G14:G18)</f>
        <v>5</v>
      </c>
      <c r="H19" s="122">
        <f>(H14+H15+H16+H17+H18)</f>
        <v>8442063</v>
      </c>
      <c r="I19" s="76"/>
    </row>
    <row r="20" spans="1:9" ht="15" thickBot="1" x14ac:dyDescent="0.4">
      <c r="A20" s="117"/>
      <c r="B20" s="73"/>
      <c r="C20" s="73"/>
      <c r="D20" s="58"/>
      <c r="E20" s="58"/>
      <c r="F20" s="58"/>
      <c r="G20" s="127"/>
      <c r="H20" s="128"/>
      <c r="I20" s="76"/>
    </row>
    <row r="21" spans="1:9" ht="15" thickTop="1" x14ac:dyDescent="0.35">
      <c r="A21" s="117"/>
      <c r="B21" s="73"/>
      <c r="C21" s="73"/>
      <c r="D21" s="58"/>
      <c r="E21" s="58"/>
      <c r="F21" s="58"/>
      <c r="G21" s="80"/>
      <c r="H21" s="129"/>
      <c r="I21" s="76"/>
    </row>
    <row r="22" spans="1:9" x14ac:dyDescent="0.35">
      <c r="A22" s="117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117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117"/>
      <c r="B24" s="80" t="s">
        <v>128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117"/>
      <c r="B25" s="80" t="s">
        <v>129</v>
      </c>
      <c r="C25" s="80"/>
      <c r="D25" s="58"/>
      <c r="E25" s="58"/>
      <c r="F25" s="80" t="s">
        <v>130</v>
      </c>
      <c r="G25" s="80"/>
      <c r="H25" s="80"/>
      <c r="I25" s="76"/>
    </row>
    <row r="26" spans="1:9" x14ac:dyDescent="0.35">
      <c r="A26" s="117"/>
      <c r="B26" s="80" t="s">
        <v>119</v>
      </c>
      <c r="C26" s="80"/>
      <c r="D26" s="58"/>
      <c r="E26" s="58"/>
      <c r="F26" s="80" t="s">
        <v>131</v>
      </c>
      <c r="G26" s="80"/>
      <c r="H26" s="80"/>
      <c r="I26" s="76"/>
    </row>
    <row r="27" spans="1:9" x14ac:dyDescent="0.35">
      <c r="A27" s="117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117"/>
      <c r="B28" s="130" t="s">
        <v>132</v>
      </c>
      <c r="C28" s="130"/>
      <c r="D28" s="130"/>
      <c r="E28" s="130"/>
      <c r="F28" s="130"/>
      <c r="G28" s="130"/>
      <c r="H28" s="130"/>
      <c r="I28" s="76"/>
    </row>
    <row r="29" spans="1:9" ht="15" thickBot="1" x14ac:dyDescent="0.4">
      <c r="A29" s="131"/>
      <c r="B29" s="132"/>
      <c r="C29" s="132"/>
      <c r="D29" s="132"/>
      <c r="E29" s="132"/>
      <c r="F29" s="84"/>
      <c r="G29" s="84"/>
      <c r="H29" s="84"/>
      <c r="I29" s="13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Cristina Hincapie Quintero</dc:creator>
  <cp:lastModifiedBy>Paola Andrea Jimenez Prado</cp:lastModifiedBy>
  <cp:lastPrinted>2024-10-24T14:14:56Z</cp:lastPrinted>
  <dcterms:created xsi:type="dcterms:W3CDTF">2024-09-25T19:55:51Z</dcterms:created>
  <dcterms:modified xsi:type="dcterms:W3CDTF">2024-10-24T14:23:38Z</dcterms:modified>
</cp:coreProperties>
</file>