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890306215_CRUZ ROJA COLOMBIANA\"/>
    </mc:Choice>
  </mc:AlternateContent>
  <xr:revisionPtr revIDLastSave="0" documentId="13_ncr:1_{C309EB48-B1A4-42A4-9598-67514B0DF80D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INFO IPS" sheetId="1" r:id="rId1"/>
    <sheet name="TD" sheetId="5" r:id="rId2"/>
    <sheet name="ESTADO CADA FACT" sheetId="2" r:id="rId3"/>
    <sheet name="FOR-CSA-018" sheetId="3" r:id="rId4"/>
    <sheet name="CIRCULAR 030" sheetId="4" r:id="rId5"/>
  </sheets>
  <externalReferences>
    <externalReference r:id="rId6"/>
    <externalReference r:id="rId7"/>
  </externalReferences>
  <definedNames>
    <definedName name="_xlnm._FilterDatabase" localSheetId="2" hidden="1">'ESTADO CADA FACT'!$A$2:$BA$15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pivotCaches>
    <pivotCache cacheId="87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I23" i="4"/>
  <c r="I24" i="4" s="1"/>
  <c r="H23" i="4"/>
  <c r="I22" i="4"/>
  <c r="H22" i="4"/>
  <c r="I21" i="4"/>
  <c r="H21" i="4"/>
  <c r="I20" i="4"/>
  <c r="H20" i="4"/>
  <c r="H17" i="4" s="1"/>
  <c r="I19" i="4"/>
  <c r="H19" i="4"/>
  <c r="I18" i="4"/>
  <c r="H18" i="4"/>
  <c r="H24" i="4" s="1"/>
  <c r="I17" i="4"/>
  <c r="C17" i="4"/>
  <c r="C12" i="4"/>
  <c r="I30" i="3"/>
  <c r="H30" i="3"/>
  <c r="I28" i="3"/>
  <c r="H28" i="3"/>
  <c r="I25" i="3"/>
  <c r="H25" i="3"/>
  <c r="C9" i="3"/>
  <c r="C9" i="4" s="1"/>
  <c r="J1" i="2"/>
  <c r="H32" i="3" l="1"/>
  <c r="H33" i="3" s="1"/>
  <c r="I32" i="3"/>
  <c r="I33" i="3" s="1"/>
  <c r="L2" i="2" l="1"/>
  <c r="AQ1" i="2"/>
  <c r="AP1" i="2"/>
  <c r="AO1" i="2"/>
  <c r="AN1" i="2"/>
  <c r="AM1" i="2"/>
  <c r="AL1" i="2"/>
  <c r="AK1" i="2"/>
  <c r="AJ1" i="2"/>
  <c r="AI1" i="2"/>
  <c r="AH1" i="2"/>
  <c r="AA1" i="2"/>
  <c r="Z1" i="2"/>
  <c r="Y1" i="2"/>
  <c r="X1" i="2"/>
  <c r="W1" i="2"/>
  <c r="V1" i="2"/>
  <c r="M1" i="2"/>
  <c r="I1" i="2"/>
  <c r="G17" i="1"/>
  <c r="K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00000000-0006-0000-00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</commentList>
</comments>
</file>

<file path=xl/sharedStrings.xml><?xml version="1.0" encoding="utf-8"?>
<sst xmlns="http://schemas.openxmlformats.org/spreadsheetml/2006/main" count="268" uniqueCount="143">
  <si>
    <t>Prefijo Factura</t>
  </si>
  <si>
    <t>Numero Factura</t>
  </si>
  <si>
    <t>IPS Fecha factura</t>
  </si>
  <si>
    <t>IPS Valor Factura</t>
  </si>
  <si>
    <t>NIT IPS</t>
  </si>
  <si>
    <t>Nombre IPS</t>
  </si>
  <si>
    <t>Edad de la cartera</t>
  </si>
  <si>
    <t>FOR-CSA-001</t>
  </si>
  <si>
    <t>REPORTE CARTERA DETALLADA IPS</t>
  </si>
  <si>
    <t xml:space="preserve">CRUZ ROJA SECCIONAL VALLE </t>
  </si>
  <si>
    <t>B4</t>
  </si>
  <si>
    <t>FACTURA</t>
  </si>
  <si>
    <t>LLAVE</t>
  </si>
  <si>
    <t>IPS Fecha radicado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</si>
  <si>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</si>
  <si>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</si>
  <si>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</si>
  <si>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</si>
  <si>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</si>
  <si>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</si>
  <si>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</si>
  <si>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</si>
  <si>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</si>
  <si>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</si>
  <si>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</si>
  <si>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</si>
  <si>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</si>
  <si>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</si>
  <si>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</si>
  <si>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</si>
  <si>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</si>
  <si>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</si>
  <si>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</si>
  <si>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</si>
  <si>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</si>
  <si>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</si>
  <si>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</si>
  <si>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</si>
  <si>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</si>
  <si>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</si>
  <si>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</si>
  <si>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</si>
  <si>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</si>
  <si>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</si>
  <si>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</si>
  <si>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</si>
  <si>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</si>
  <si>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</si>
  <si>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</si>
  <si>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</si>
  <si>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</si>
  <si>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CRUZ ROJA COLOMBIANA</t>
  </si>
  <si>
    <t>B411160</t>
  </si>
  <si>
    <t>890306215_B411160</t>
  </si>
  <si>
    <t>Finalizada</t>
  </si>
  <si>
    <t>Consultas ambulatorias</t>
  </si>
  <si>
    <t>CMSSV-220</t>
  </si>
  <si>
    <t>B411161</t>
  </si>
  <si>
    <t>890306215_B411161</t>
  </si>
  <si>
    <t>B411737</t>
  </si>
  <si>
    <t>890306215_B411737</t>
  </si>
  <si>
    <t>Consultas ambulatorias | Exámenes de laboratorio, imágenes y otras ayudas diagnósticas ambulatorias</t>
  </si>
  <si>
    <t>B412721</t>
  </si>
  <si>
    <t>890306215_B412721</t>
  </si>
  <si>
    <t>B412722</t>
  </si>
  <si>
    <t>890306215_B412722</t>
  </si>
  <si>
    <t>B413011</t>
  </si>
  <si>
    <t>890306215_B413011</t>
  </si>
  <si>
    <t>B412918</t>
  </si>
  <si>
    <t>890306215_B412918</t>
  </si>
  <si>
    <t>Para cargar RIPS o soportes</t>
  </si>
  <si>
    <t>Intervenciones individuales para la promoción y el mantenimiento de la salud</t>
  </si>
  <si>
    <t>B413116</t>
  </si>
  <si>
    <t>890306215_B413116</t>
  </si>
  <si>
    <t>B413354</t>
  </si>
  <si>
    <t>890306215_B413354</t>
  </si>
  <si>
    <t>B413563</t>
  </si>
  <si>
    <t>890306215_B413563</t>
  </si>
  <si>
    <t>Servicios ambulatorios</t>
  </si>
  <si>
    <t>B410290</t>
  </si>
  <si>
    <t>890306215_B410290</t>
  </si>
  <si>
    <t>Para respuesta prestador</t>
  </si>
  <si>
    <t>GLOSA</t>
  </si>
  <si>
    <t>FAVOR SE SOLICITA GENERAR NOTA CREDITO Y REPORTAR EL .ZIP CON XML Y REPRESENTACION GRAFICA DE LA MISMA, AL CORREO DE FACTURACION ELECTRONICA (facturacionelectronica@epsdelagente.com.co), Y EN EL APLICATIVO BOXALUD DEJAR COMO VALOR ACEPTADO POR LA IPS.</t>
  </si>
  <si>
    <t>TARIFA</t>
  </si>
  <si>
    <t>Ambulatorio</t>
  </si>
  <si>
    <t>B410293</t>
  </si>
  <si>
    <t>890306215_B410293</t>
  </si>
  <si>
    <t>B413401</t>
  </si>
  <si>
    <t>890306215_B413401</t>
  </si>
  <si>
    <t>Factura Pendiente por Programacion de pago</t>
  </si>
  <si>
    <t>Glosa Pendiente por Contestar IPS</t>
  </si>
  <si>
    <t>Factura Pendiente por Programacion de pago-Glosa Pendiente por Contestar IPS</t>
  </si>
  <si>
    <t>Factura No Radicada</t>
  </si>
  <si>
    <t>181-360</t>
  </si>
  <si>
    <t>91-180</t>
  </si>
  <si>
    <t>61-90</t>
  </si>
  <si>
    <t>No radicada</t>
  </si>
  <si>
    <t>Más de 360</t>
  </si>
  <si>
    <t>31-60</t>
  </si>
  <si>
    <t>Factura pendiente en programacion de pago</t>
  </si>
  <si>
    <t>Factura no radicada</t>
  </si>
  <si>
    <t>Glosa por contestar IPS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</si>
  <si>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</si>
  <si>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</si>
  <si>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</si>
  <si>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</si>
  <si>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</si>
  <si>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</si>
  <si>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</si>
  <si>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</si>
  <si>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</si>
  <si>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</si>
  <si>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</si>
  <si>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</si>
  <si>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</si>
  <si>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</si>
  <si>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</si>
  <si>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</si>
  <si>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</si>
  <si>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</si>
  <si>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</si>
  <si>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</si>
  <si>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</si>
  <si>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</si>
  <si>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</si>
  <si>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</si>
  <si>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</si>
  <si>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</si>
  <si>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</si>
  <si>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</si>
  <si>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</si>
  <si>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</si>
  <si>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</si>
  <si>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</si>
  <si>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Etiquetas de fila</t>
  </si>
  <si>
    <t>Total general</t>
  </si>
  <si>
    <t>Cuenta de LLAVE</t>
  </si>
  <si>
    <t>Suma de IPS Saldo Factura</t>
  </si>
  <si>
    <t>A continuacion me permito remitir nuestra respuesta al estado de cartera presentado en la fecha: 02/05/2025</t>
  </si>
  <si>
    <t>Señores : CRUZ ROJA COLOMBIANA</t>
  </si>
  <si>
    <t>NIT: 890306215</t>
  </si>
  <si>
    <t>Con Corte al dia: 30/04/2025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</si>
</sst>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3" fontId="1" fillId="0" borderId="0" xfId="0" applyNumberFormat="1" applyFont="1"/>
    <xf numFmtId="0" fontId="0" fillId="2" borderId="2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2" borderId="1" xfId="0" applyFill="1" applyBorder="1"/>
    <xf numFmtId="3" fontId="0" fillId="2" borderId="1" xfId="0" applyNumberFormat="1" applyFill="1" applyBorder="1"/>
    <xf numFmtId="0" fontId="0" fillId="2" borderId="3" xfId="0" applyFill="1" applyBorder="1"/>
    <xf numFmtId="1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0" fontId="8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5" fontId="10" fillId="3" borderId="1" xfId="2" applyNumberFormat="1" applyFont="1" applyFill="1" applyBorder="1" applyAlignment="1">
      <alignment horizontal="center" vertical="center" wrapText="1"/>
    </xf>
    <xf numFmtId="0" fontId="10" fillId="3" borderId="1" xfId="2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4" fontId="10" fillId="4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6" fontId="10" fillId="2" borderId="1" xfId="2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14" fontId="9" fillId="7" borderId="1" xfId="0" applyNumberFormat="1" applyFont="1" applyFill="1" applyBorder="1" applyAlignment="1">
      <alignment horizontal="center" vertical="center"/>
    </xf>
    <xf numFmtId="164" fontId="9" fillId="7" borderId="1" xfId="2" applyNumberFormat="1" applyFont="1" applyFill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0" xfId="1" applyFont="1"/>
    <xf numFmtId="0" fontId="5" fillId="0" borderId="4" xfId="1" applyFont="1" applyBorder="1" applyAlignment="1">
      <alignment horizontal="centerContinuous"/>
    </xf>
    <xf numFmtId="0" fontId="5" fillId="0" borderId="5" xfId="1" applyFont="1" applyBorder="1" applyAlignment="1">
      <alignment horizontal="centerContinuous"/>
    </xf>
    <xf numFmtId="0" fontId="5" fillId="0" borderId="8" xfId="1" applyFont="1" applyBorder="1" applyAlignment="1">
      <alignment horizontal="centerContinuous"/>
    </xf>
    <xf numFmtId="0" fontId="5" fillId="0" borderId="9" xfId="1" applyFont="1" applyBorder="1" applyAlignment="1">
      <alignment horizontal="centerContinuous"/>
    </xf>
    <xf numFmtId="0" fontId="6" fillId="0" borderId="4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4" xfId="1" applyFont="1" applyBorder="1" applyAlignment="1">
      <alignment horizontal="centerContinuous" vertical="center"/>
    </xf>
    <xf numFmtId="0" fontId="5" fillId="0" borderId="10" xfId="1" applyFont="1" applyBorder="1" applyAlignment="1">
      <alignment horizontal="centerContinuous"/>
    </xf>
    <xf numFmtId="0" fontId="5" fillId="0" borderId="12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5" fillId="0" borderId="8" xfId="1" applyFont="1" applyBorder="1"/>
    <xf numFmtId="0" fontId="5" fillId="0" borderId="9" xfId="1" applyFont="1" applyBorder="1"/>
    <xf numFmtId="0" fontId="6" fillId="0" borderId="0" xfId="1" applyFont="1"/>
    <xf numFmtId="14" fontId="5" fillId="0" borderId="0" xfId="1" applyNumberFormat="1" applyFont="1"/>
    <xf numFmtId="167" fontId="5" fillId="0" borderId="0" xfId="1" applyNumberFormat="1" applyFont="1"/>
    <xf numFmtId="14" fontId="5" fillId="0" borderId="0" xfId="1" applyNumberFormat="1" applyFont="1" applyAlignment="1">
      <alignment horizontal="left"/>
    </xf>
    <xf numFmtId="1" fontId="6" fillId="0" borderId="0" xfId="3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8" fontId="5" fillId="0" borderId="0" xfId="1" applyNumberFormat="1" applyFont="1" applyAlignment="1">
      <alignment horizontal="right"/>
    </xf>
    <xf numFmtId="1" fontId="5" fillId="0" borderId="11" xfId="1" applyNumberFormat="1" applyFont="1" applyBorder="1" applyAlignment="1">
      <alignment horizontal="center"/>
    </xf>
    <xf numFmtId="168" fontId="5" fillId="0" borderId="11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1" fontId="6" fillId="0" borderId="15" xfId="1" applyNumberFormat="1" applyFont="1" applyBorder="1" applyAlignment="1">
      <alignment horizontal="center"/>
    </xf>
    <xf numFmtId="168" fontId="6" fillId="0" borderId="15" xfId="1" applyNumberFormat="1" applyFont="1" applyBorder="1" applyAlignment="1">
      <alignment horizontal="right"/>
    </xf>
    <xf numFmtId="168" fontId="5" fillId="0" borderId="0" xfId="1" applyNumberFormat="1" applyFont="1"/>
    <xf numFmtId="168" fontId="6" fillId="0" borderId="11" xfId="1" applyNumberFormat="1" applyFont="1" applyBorder="1"/>
    <xf numFmtId="168" fontId="5" fillId="0" borderId="11" xfId="1" applyNumberFormat="1" applyFont="1" applyBorder="1"/>
    <xf numFmtId="168" fontId="6" fillId="0" borderId="0" xfId="1" applyNumberFormat="1" applyFont="1"/>
    <xf numFmtId="0" fontId="5" fillId="0" borderId="10" xfId="1" applyFont="1" applyBorder="1"/>
    <xf numFmtId="0" fontId="5" fillId="0" borderId="11" xfId="1" applyFont="1" applyBorder="1"/>
    <xf numFmtId="0" fontId="5" fillId="0" borderId="12" xfId="1" applyFont="1" applyBorder="1"/>
    <xf numFmtId="0" fontId="5" fillId="7" borderId="0" xfId="1" applyFont="1" applyFill="1"/>
    <xf numFmtId="0" fontId="6" fillId="0" borderId="0" xfId="1" applyFont="1" applyAlignment="1">
      <alignment horizontal="center"/>
    </xf>
    <xf numFmtId="1" fontId="6" fillId="0" borderId="0" xfId="3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" fontId="5" fillId="0" borderId="0" xfId="3" applyNumberFormat="1" applyFont="1" applyAlignment="1">
      <alignment horizontal="right"/>
    </xf>
    <xf numFmtId="169" fontId="5" fillId="0" borderId="0" xfId="4" applyNumberFormat="1" applyFont="1" applyAlignment="1">
      <alignment horizontal="right"/>
    </xf>
    <xf numFmtId="170" fontId="5" fillId="0" borderId="15" xfId="4" applyNumberFormat="1" applyFont="1" applyBorder="1" applyAlignment="1">
      <alignment horizontal="center"/>
    </xf>
    <xf numFmtId="169" fontId="5" fillId="0" borderId="15" xfId="4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4" fontId="0" fillId="0" borderId="0" xfId="2" applyFont="1"/>
  </cellXfs>
  <cellStyles count="5">
    <cellStyle name="Millares 2 2" xfId="4" xr:uid="{C3DE12D2-4D6A-485C-B13F-355619AE3213}"/>
    <cellStyle name="Millares 3" xfId="3" xr:uid="{0B110A63-7CFE-4C2C-835B-3119D0D28FF8}"/>
    <cellStyle name="Moneda" xfId="2" builtinId="4"/>
    <cellStyle name="Normal" xfId="0" builtinId="0"/>
    <cellStyle name="Normal 2 2" xfId="1" xr:uid="{00000000-0005-0000-0000-000001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3</xdr:col>
      <xdr:colOff>474662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498A6E6-B4AF-49F0-890B-83225610A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C9F1F0D-080B-4B73-B38D-CBCCB8F96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2452A72-30A7-4079-A943-54FA9A8E9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765EEC8-DEE2-4BB5-9043-5A82802791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eyla Lizeth Ome Guamanga" refreshedDate="45784.594562384256" createdVersion="8" refreshedVersion="8" minRefreshableVersion="3" recordCount="13" xr:uid="{667D8B0C-79DC-4ABF-881C-787D1302407D}">
  <cacheSource type="worksheet">
    <worksheetSource ref="A2:AV15" sheet="ESTADO CADA FACT"/>
  </cacheSource>
  <cacheFields count="48">
    <cacheField name="NIT IPS" numFmtId="0">
      <sharedItems containsSemiMixedTypes="0" containsString="0" containsNumber="1" containsInteger="1" minValue="890306215" maxValue="890306215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290" maxValue="13563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1-10T00:00:00" maxDate="2025-04-03T00:00:00"/>
    </cacheField>
    <cacheField name="IPS Fecha radicado" numFmtId="14">
      <sharedItems containsNonDate="0" containsString="0" containsBlank="1"/>
    </cacheField>
    <cacheField name="IPS Valor Factura" numFmtId="164">
      <sharedItems containsSemiMixedTypes="0" containsString="0" containsNumber="1" containsInteger="1" minValue="4100" maxValue="1780000"/>
    </cacheField>
    <cacheField name="IPS Saldo Factura" numFmtId="164">
      <sharedItems containsSemiMixedTypes="0" containsString="0" containsNumber="1" containsInteger="1" minValue="4100" maxValue="1780000"/>
    </cacheField>
    <cacheField name="ESTADO CARTERA ANTERIOR" numFmtId="0">
      <sharedItems/>
    </cacheField>
    <cacheField name="ESTADO EPS 07-05-2025" numFmtId="0">
      <sharedItems count="4">
        <s v="Factura Pendiente por Programacion de pago"/>
        <s v="Factura No Radicada"/>
        <s v="Glosa Pendiente por Contestar IPS"/>
        <s v="Factura Pendiente por Programacion de pago-Glosa Pendiente por Contestar IPS"/>
      </sharedItems>
    </cacheField>
    <cacheField name="POR PAGAR SAP" numFmtId="0">
      <sharedItems containsSemiMixedTypes="0" containsString="0" containsNumber="1" containsInteger="1" minValue="0" maxValue="233500"/>
    </cacheField>
    <cacheField name="DOC CONTA" numFmtId="0">
      <sharedItems containsString="0" containsBlank="1" containsNumber="1" containsInteger="1" minValue="1222506114" maxValue="1222573481"/>
    </cacheField>
    <cacheField name="ESTADO BOX" numFmtId="0">
      <sharedItems/>
    </cacheField>
    <cacheField name="FECHA FACT" numFmtId="14">
      <sharedItems containsSemiMixedTypes="0" containsNonDate="0" containsDate="1" containsString="0" minDate="2024-01-10T00:00:00" maxDate="2025-04-03T00:00:00"/>
    </cacheField>
    <cacheField name="FECHA RAD" numFmtId="14">
      <sharedItems containsNonDate="0" containsDate="1" containsString="0" containsBlank="1" minDate="2024-01-10T00:00:00" maxDate="2025-03-11T00:00:00"/>
    </cacheField>
    <cacheField name="FECHA LIQ" numFmtId="14">
      <sharedItems containsNonDate="0" containsDate="1" containsString="0" containsBlank="1" minDate="2024-07-22T00:00:00" maxDate="2025-03-30T00:00:00"/>
    </cacheField>
    <cacheField name="FECHA DEV" numFmtId="14">
      <sharedItems containsNonDate="0" containsString="0" containsBlank="1"/>
    </cacheField>
    <cacheField name="DIAS" numFmtId="0">
      <sharedItems containsMixedTypes="1" containsNumber="1" containsInteger="1" minValue="32" maxValue="45777"/>
    </cacheField>
    <cacheField name="EDAD" numFmtId="0">
      <sharedItems/>
    </cacheField>
    <cacheField name="VALOR BRUTO" numFmtId="164">
      <sharedItems containsSemiMixedTypes="0" containsString="0" containsNumber="1" containsInteger="1" minValue="238000" maxValue="1780000"/>
    </cacheField>
    <cacheField name="VALOR RADICAD" numFmtId="164">
      <sharedItems containsSemiMixedTypes="0" containsString="0" containsNumber="1" containsInteger="1" minValue="4100" maxValue="1780000"/>
    </cacheField>
    <cacheField name="COPAGO/CM REAL" numFmtId="0">
      <sharedItems containsSemiMixedTypes="0" containsString="0" containsNumber="1" containsInteger="1" minValue="0" maxValue="18200"/>
    </cacheField>
    <cacheField name="COPAGO/CM BOX" numFmtId="0">
      <sharedItems containsSemiMixedTypes="0" containsString="0" containsNumber="1" containsInteger="1" minValue="0" maxValue="4500"/>
    </cacheField>
    <cacheField name="GLOSA PDTE" numFmtId="0">
      <sharedItems containsSemiMixedTypes="0" containsString="0" containsNumber="1" containsInteger="1" minValue="0" maxValue="16400"/>
    </cacheField>
    <cacheField name="Valor_Glosa y Devolución" numFmtId="0">
      <sharedItems containsSemiMixedTypes="0" containsString="0" containsNumber="1" containsInteger="1" minValue="0" maxValue="16400"/>
    </cacheField>
    <cacheField name="TIPIFICACION" numFmtId="0">
      <sharedItems containsBlank="1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Numero Contrato" numFmtId="0">
      <sharedItems containsBlank="1"/>
    </cacheField>
    <cacheField name="FACTURA CANCELADA" numFmtId="0">
      <sharedItems containsNonDate="0" containsString="0" containsBlank="1"/>
    </cacheField>
    <cacheField name="FACTURA DEVUELTA" numFmtId="0">
      <sharedItems containsNonDate="0" containsString="0" containsBlank="1"/>
    </cacheField>
    <cacheField name="FACTURA NO RADICADA" numFmtId="0">
      <sharedItems containsString="0" containsBlank="1" containsNumber="1" containsInteger="1" minValue="1780000" maxValue="1780000"/>
    </cacheField>
    <cacheField name="GLOSA ACEPTADA" numFmtId="0">
      <sharedItems containsNonDate="0" containsString="0" containsBlank="1"/>
    </cacheField>
    <cacheField name="VALOR EXTEMPORANEO" numFmtId="0">
      <sharedItems containsNonDate="0" containsString="0" containsBlank="1"/>
    </cacheField>
    <cacheField name="GLOSA PDTE2" numFmtId="0">
      <sharedItems containsString="0" containsBlank="1" containsNumber="1" containsInteger="1" minValue="4100" maxValue="16400"/>
    </cacheField>
    <cacheField name="FACTURA EN PROGRAMACION DE PAGO" numFmtId="0">
      <sharedItems containsString="0" containsBlank="1" containsNumber="1" containsInteger="1" minValue="219800" maxValue="238000"/>
    </cacheField>
    <cacheField name="FACTURA EN PROCESO INTERNO" numFmtId="0">
      <sharedItems containsNonDate="0" containsString="0" containsBlank="1"/>
    </cacheField>
    <cacheField name="FACTURACION COVID-19" numFmtId="0">
      <sharedItems containsNonDate="0" containsString="0" containsBlank="1"/>
    </cacheField>
    <cacheField name="VALOR CANCELADO 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OBSE PAGO" numFmtId="0">
      <sharedItems containsNonDate="0" containsString="0" containsBlank="1"/>
    </cacheField>
    <cacheField name="VALOR TRANFERENCIA" numFmtId="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890306215"/>
    <s v="CRUZ ROJA COLOMBIANA"/>
    <s v="B4"/>
    <n v="11160"/>
    <s v="B411160"/>
    <s v="890306215_B411160"/>
    <d v="2024-05-20T00:00:00"/>
    <m/>
    <n v="233500"/>
    <n v="233500"/>
    <s v="Factura pendiente en programacion de pago"/>
    <x v="0"/>
    <n v="233500"/>
    <n v="1222506115"/>
    <s v="Finalizada"/>
    <d v="2024-05-20T00:00:00"/>
    <d v="2024-08-01T00:00:00"/>
    <d v="2024-08-08T00:00:00"/>
    <m/>
    <n v="265"/>
    <s v="181-360"/>
    <n v="238000"/>
    <n v="238000"/>
    <n v="4500"/>
    <n v="4500"/>
    <n v="0"/>
    <n v="0"/>
    <m/>
    <m/>
    <m/>
    <s v="Consultas ambulatorias"/>
    <m/>
    <s v="CMSSV-220"/>
    <m/>
    <m/>
    <m/>
    <m/>
    <m/>
    <m/>
    <n v="233500"/>
    <m/>
    <m/>
    <m/>
    <m/>
    <m/>
    <m/>
    <m/>
    <n v="0"/>
  </r>
  <r>
    <n v="890306215"/>
    <s v="CRUZ ROJA COLOMBIANA"/>
    <s v="B4"/>
    <n v="11161"/>
    <s v="B411161"/>
    <s v="890306215_B411161"/>
    <d v="2024-05-20T00:00:00"/>
    <m/>
    <n v="233500"/>
    <n v="233500"/>
    <s v="Factura pendiente en programacion de pago"/>
    <x v="0"/>
    <n v="233500"/>
    <n v="1222506114"/>
    <s v="Finalizada"/>
    <d v="2024-05-20T00:00:00"/>
    <d v="2024-08-01T00:00:00"/>
    <d v="2024-08-08T00:00:00"/>
    <m/>
    <n v="265"/>
    <s v="181-360"/>
    <n v="238000"/>
    <n v="238000"/>
    <n v="4500"/>
    <n v="4500"/>
    <n v="0"/>
    <n v="0"/>
    <m/>
    <m/>
    <m/>
    <s v="Consultas ambulatorias"/>
    <m/>
    <s v="CMSSV-220"/>
    <m/>
    <m/>
    <m/>
    <m/>
    <m/>
    <m/>
    <n v="233500"/>
    <m/>
    <m/>
    <m/>
    <m/>
    <m/>
    <m/>
    <m/>
    <n v="0"/>
  </r>
  <r>
    <n v="890306215"/>
    <s v="CRUZ ROJA COLOMBIANA"/>
    <s v="B4"/>
    <n v="11737"/>
    <s v="B411737"/>
    <s v="890306215_B411737"/>
    <d v="2024-08-12T00:00:00"/>
    <m/>
    <n v="233500"/>
    <n v="233500"/>
    <s v="Factura pendiente en programacion de pago"/>
    <x v="0"/>
    <n v="233500"/>
    <n v="1222544200"/>
    <s v="Finalizada"/>
    <d v="2024-08-12T00:00:00"/>
    <d v="2024-10-01T00:00:00"/>
    <d v="2024-10-08T00:00:00"/>
    <m/>
    <n v="204"/>
    <s v="181-360"/>
    <n v="238000"/>
    <n v="238000"/>
    <n v="4500"/>
    <n v="4500"/>
    <n v="0"/>
    <n v="0"/>
    <m/>
    <m/>
    <m/>
    <s v="Consultas ambulatorias | Exámenes de laboratorio, imágenes y otras ayudas diagnósticas ambulatorias"/>
    <m/>
    <s v="CMSSV-220"/>
    <m/>
    <m/>
    <m/>
    <m/>
    <m/>
    <m/>
    <n v="233500"/>
    <m/>
    <m/>
    <m/>
    <m/>
    <m/>
    <m/>
    <m/>
    <n v="0"/>
  </r>
  <r>
    <n v="890306215"/>
    <s v="CRUZ ROJA COLOMBIANA"/>
    <s v="B4"/>
    <n v="12721"/>
    <s v="B412721"/>
    <s v="890306215_B412721"/>
    <d v="2024-12-10T00:00:00"/>
    <m/>
    <n v="219800"/>
    <n v="219800"/>
    <s v="Factura pendiente en programacion de pago"/>
    <x v="0"/>
    <n v="219800"/>
    <n v="1222572717"/>
    <s v="Finalizada"/>
    <d v="2024-12-10T00:00:00"/>
    <d v="2024-12-10T00:00:00"/>
    <d v="2024-12-18T00:00:00"/>
    <m/>
    <n v="133"/>
    <s v="91-180"/>
    <n v="238000"/>
    <n v="238000"/>
    <n v="18200"/>
    <n v="0"/>
    <n v="0"/>
    <n v="0"/>
    <m/>
    <m/>
    <m/>
    <s v="Consultas ambulatorias | Exámenes de laboratorio, imágenes y otras ayudas diagnósticas ambulatorias"/>
    <m/>
    <s v="CMSSV-220"/>
    <m/>
    <m/>
    <m/>
    <m/>
    <m/>
    <m/>
    <n v="219800"/>
    <m/>
    <m/>
    <m/>
    <m/>
    <m/>
    <m/>
    <m/>
    <n v="0"/>
  </r>
  <r>
    <n v="890306215"/>
    <s v="CRUZ ROJA COLOMBIANA"/>
    <s v="B4"/>
    <n v="12722"/>
    <s v="B412722"/>
    <s v="890306215_B412722"/>
    <d v="2024-12-10T00:00:00"/>
    <m/>
    <n v="238000"/>
    <n v="238000"/>
    <s v="Factura pendiente en programacion de pago"/>
    <x v="0"/>
    <n v="233500"/>
    <n v="1222572992"/>
    <s v="Finalizada"/>
    <d v="2024-12-10T00:00:00"/>
    <d v="2025-01-08T00:00:00"/>
    <d v="2025-01-15T00:00:00"/>
    <m/>
    <n v="105"/>
    <s v="91-180"/>
    <n v="238000"/>
    <n v="238000"/>
    <n v="4500"/>
    <n v="0"/>
    <n v="0"/>
    <n v="0"/>
    <m/>
    <m/>
    <m/>
    <s v="Consultas ambulatorias | Exámenes de laboratorio, imágenes y otras ayudas diagnósticas ambulatorias"/>
    <m/>
    <s v="CMSSV-220"/>
    <m/>
    <m/>
    <m/>
    <m/>
    <m/>
    <m/>
    <n v="238000"/>
    <m/>
    <m/>
    <m/>
    <m/>
    <m/>
    <m/>
    <m/>
    <n v="0"/>
  </r>
  <r>
    <n v="890306215"/>
    <s v="CRUZ ROJA COLOMBIANA"/>
    <s v="B4"/>
    <n v="13011"/>
    <s v="B413011"/>
    <s v="890306215_B413011"/>
    <d v="2025-01-17T00:00:00"/>
    <m/>
    <n v="233500"/>
    <n v="233500"/>
    <s v="Factura pendiente en programacion de pago"/>
    <x v="0"/>
    <n v="233500"/>
    <n v="1222573481"/>
    <s v="Finalizada"/>
    <d v="2025-01-17T00:00:00"/>
    <d v="2025-02-03T00:00:00"/>
    <d v="2025-02-13T00:00:00"/>
    <m/>
    <n v="76"/>
    <s v="61-90"/>
    <n v="238000"/>
    <n v="238000"/>
    <n v="4500"/>
    <n v="4500"/>
    <n v="0"/>
    <n v="0"/>
    <m/>
    <m/>
    <m/>
    <s v="Consultas ambulatorias | Exámenes de laboratorio, imágenes y otras ayudas diagnósticas ambulatorias"/>
    <m/>
    <s v="CMSSV-220"/>
    <m/>
    <m/>
    <m/>
    <m/>
    <m/>
    <m/>
    <n v="233500"/>
    <m/>
    <m/>
    <m/>
    <m/>
    <m/>
    <m/>
    <m/>
    <n v="0"/>
  </r>
  <r>
    <n v="890306215"/>
    <s v="CRUZ ROJA COLOMBIANA"/>
    <s v="B4"/>
    <n v="12918"/>
    <s v="B412918"/>
    <s v="890306215_B412918"/>
    <d v="2025-01-03T00:00:00"/>
    <m/>
    <n v="1780000"/>
    <n v="1780000"/>
    <s v="Factura no radicada"/>
    <x v="1"/>
    <n v="0"/>
    <m/>
    <s v="Para cargar RIPS o soportes"/>
    <d v="2025-01-03T00:00:00"/>
    <m/>
    <m/>
    <m/>
    <s v="No radicada"/>
    <s v="No radicada"/>
    <n v="1780000"/>
    <n v="1780000"/>
    <n v="0"/>
    <n v="0"/>
    <n v="0"/>
    <n v="0"/>
    <m/>
    <m/>
    <m/>
    <s v="Intervenciones individuales para la promoción y el mantenimiento de la salud"/>
    <m/>
    <m/>
    <m/>
    <m/>
    <n v="1780000"/>
    <m/>
    <m/>
    <m/>
    <m/>
    <m/>
    <m/>
    <m/>
    <m/>
    <m/>
    <m/>
    <m/>
    <n v="0"/>
  </r>
  <r>
    <n v="890306215"/>
    <s v="CRUZ ROJA COLOMBIANA"/>
    <s v="B4"/>
    <n v="13116"/>
    <s v="B413116"/>
    <s v="890306215_B413116"/>
    <d v="2025-02-03T00:00:00"/>
    <m/>
    <n v="1780000"/>
    <n v="1780000"/>
    <e v="#N/A"/>
    <x v="1"/>
    <n v="0"/>
    <m/>
    <s v="Para cargar RIPS o soportes"/>
    <d v="2025-02-03T00:00:00"/>
    <m/>
    <m/>
    <m/>
    <s v="No radicada"/>
    <s v="No radicada"/>
    <n v="1780000"/>
    <n v="1780000"/>
    <n v="0"/>
    <n v="0"/>
    <n v="0"/>
    <n v="0"/>
    <m/>
    <m/>
    <m/>
    <m/>
    <m/>
    <m/>
    <m/>
    <m/>
    <n v="1780000"/>
    <m/>
    <m/>
    <m/>
    <m/>
    <m/>
    <m/>
    <m/>
    <m/>
    <m/>
    <m/>
    <m/>
    <n v="0"/>
  </r>
  <r>
    <n v="890306215"/>
    <s v="CRUZ ROJA COLOMBIANA"/>
    <s v="B4"/>
    <n v="13354"/>
    <s v="B413354"/>
    <s v="890306215_B413354"/>
    <d v="2025-03-06T00:00:00"/>
    <m/>
    <n v="1780000"/>
    <n v="1780000"/>
    <e v="#N/A"/>
    <x v="1"/>
    <n v="0"/>
    <m/>
    <s v="Para cargar RIPS o soportes"/>
    <d v="2025-03-06T00:00:00"/>
    <m/>
    <m/>
    <m/>
    <s v="No radicada"/>
    <s v="No radicada"/>
    <n v="1780000"/>
    <n v="1780000"/>
    <n v="0"/>
    <n v="0"/>
    <n v="0"/>
    <n v="0"/>
    <m/>
    <m/>
    <m/>
    <m/>
    <m/>
    <m/>
    <m/>
    <m/>
    <n v="1780000"/>
    <m/>
    <m/>
    <m/>
    <m/>
    <m/>
    <m/>
    <m/>
    <m/>
    <m/>
    <m/>
    <m/>
    <n v="0"/>
  </r>
  <r>
    <n v="890306215"/>
    <s v="CRUZ ROJA COLOMBIANA"/>
    <s v="B4"/>
    <n v="13563"/>
    <s v="B413563"/>
    <s v="890306215_B413563"/>
    <d v="2025-04-02T00:00:00"/>
    <m/>
    <n v="1780000"/>
    <n v="1780000"/>
    <e v="#N/A"/>
    <x v="1"/>
    <n v="0"/>
    <m/>
    <s v="Para cargar RIPS o soportes"/>
    <d v="2025-04-02T00:00:00"/>
    <m/>
    <m/>
    <m/>
    <s v="No radicada"/>
    <s v="No radicada"/>
    <n v="1780000"/>
    <n v="1780000"/>
    <n v="0"/>
    <n v="0"/>
    <n v="0"/>
    <n v="0"/>
    <m/>
    <m/>
    <m/>
    <s v="Servicios ambulatorios"/>
    <m/>
    <m/>
    <m/>
    <m/>
    <n v="1780000"/>
    <m/>
    <m/>
    <m/>
    <m/>
    <m/>
    <m/>
    <m/>
    <m/>
    <m/>
    <m/>
    <m/>
    <n v="0"/>
  </r>
  <r>
    <n v="890306215"/>
    <s v="CRUZ ROJA COLOMBIANA"/>
    <s v="B4"/>
    <n v="10290"/>
    <s v="B410290"/>
    <s v="890306215_B410290"/>
    <d v="2024-01-10T00:00:00"/>
    <m/>
    <n v="4100"/>
    <n v="4100"/>
    <s v="Glosa por contestar IPS"/>
    <x v="2"/>
    <n v="0"/>
    <m/>
    <s v="Para respuesta prestador"/>
    <d v="2024-01-10T00:00:00"/>
    <d v="2024-01-10T00:00:00"/>
    <d v="2024-07-22T00:00:00"/>
    <m/>
    <n v="45777"/>
    <s v="Más de 360"/>
    <n v="238000"/>
    <n v="4100"/>
    <n v="0"/>
    <n v="0"/>
    <n v="4100"/>
    <n v="4100"/>
    <s v="GLOSA"/>
    <s v="FAVOR SE SOLICITA GENERAR NOTA CREDITO Y REPORTAR EL .ZIP CON XML Y REPRESENTACION GRAFICA DE LA MISMA, AL CORREO DE FACTURACION ELECTRONICA (facturacionelectronica@epsdelagente.com.co), Y EN EL APLICATIVO BOXALUD DEJAR COMO VALOR ACEPTADO POR LA IPS."/>
    <s v="TARIFA"/>
    <s v="Consultas ambulatorias"/>
    <s v="Ambulatorio"/>
    <s v="CMSSV-220"/>
    <m/>
    <m/>
    <m/>
    <m/>
    <m/>
    <n v="4100"/>
    <m/>
    <m/>
    <m/>
    <m/>
    <m/>
    <m/>
    <m/>
    <m/>
    <n v="0"/>
  </r>
  <r>
    <n v="890306215"/>
    <s v="CRUZ ROJA COLOMBIANA"/>
    <s v="B4"/>
    <n v="10293"/>
    <s v="B410293"/>
    <s v="890306215_B410293"/>
    <d v="2024-01-10T00:00:00"/>
    <m/>
    <n v="16400"/>
    <n v="16400"/>
    <s v="Glosa por contestar IPS"/>
    <x v="2"/>
    <n v="0"/>
    <m/>
    <s v="Para respuesta prestador"/>
    <d v="2024-01-10T00:00:00"/>
    <d v="2024-01-10T00:00:00"/>
    <d v="2024-07-31T00:00:00"/>
    <m/>
    <n v="45777"/>
    <s v="Más de 360"/>
    <n v="238000"/>
    <n v="16400"/>
    <n v="0"/>
    <n v="0"/>
    <n v="16400"/>
    <n v="16400"/>
    <s v="GLOSA"/>
    <s v="FAVOR SE SOLICITA GENERAR NOTA CREDITO Y REPORTAR EL .ZIP CON XML Y REPRESENTACION GRAFICA DE LA MISMA, AL CORREO DE FACTURACION ELECTRONICA (facturacionelectronica@epsdelagente.com.co), Y EN EL APLICATIVO BOXALUD DEJAR COMO VALOR ACEPTADO POR LA IPS."/>
    <s v="TARIFA"/>
    <s v="Consultas ambulatorias"/>
    <s v="Ambulatorio"/>
    <s v="CMSSV-220"/>
    <m/>
    <m/>
    <m/>
    <m/>
    <m/>
    <n v="16400"/>
    <m/>
    <m/>
    <m/>
    <m/>
    <m/>
    <m/>
    <m/>
    <m/>
    <n v="0"/>
  </r>
  <r>
    <n v="890306215"/>
    <s v="CRUZ ROJA COLOMBIANA"/>
    <s v="B4"/>
    <n v="13401"/>
    <s v="B413401"/>
    <s v="890306215_B413401"/>
    <d v="2025-03-10T00:00:00"/>
    <m/>
    <n v="238000"/>
    <n v="238000"/>
    <e v="#N/A"/>
    <x v="3"/>
    <n v="0"/>
    <m/>
    <s v="Para respuesta prestador"/>
    <d v="2025-03-10T00:00:00"/>
    <d v="2025-03-10T00:00:00"/>
    <d v="2025-03-29T00:00:00"/>
    <m/>
    <n v="32"/>
    <s v="31-60"/>
    <n v="238000"/>
    <n v="238000"/>
    <n v="0"/>
    <n v="0"/>
    <n v="4500"/>
    <n v="0"/>
    <m/>
    <m/>
    <m/>
    <s v="Consultas ambulatorias | Exámenes de laboratorio, imágenes y otras ayudas diagnósticas ambulatorias"/>
    <m/>
    <s v="CMSSV-220"/>
    <m/>
    <m/>
    <m/>
    <m/>
    <m/>
    <m/>
    <n v="238000"/>
    <m/>
    <m/>
    <m/>
    <m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8A3EC7-B680-498A-B7DE-D86A8AA33712}" name="TablaDinámica7" cacheId="8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8" firstHeaderRow="0" firstDataRow="1" firstDataCol="1"/>
  <pivotFields count="48">
    <pivotField showAll="0"/>
    <pivotField showAll="0"/>
    <pivotField showAll="0"/>
    <pivotField showAll="0"/>
    <pivotField showAll="0"/>
    <pivotField dataField="1" showAll="0"/>
    <pivotField numFmtId="14" showAll="0"/>
    <pivotField showAll="0"/>
    <pivotField numFmtId="164" showAll="0"/>
    <pivotField dataField="1" numFmtId="164" showAll="0"/>
    <pivotField showAll="0"/>
    <pivotField axis="axisRow" showAll="0">
      <items count="5">
        <item x="1"/>
        <item x="0"/>
        <item x="3"/>
        <item x="2"/>
        <item t="default"/>
      </items>
    </pivotField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showGridLines="0" topLeftCell="A2" zoomScale="120" zoomScaleNormal="120" workbookViewId="0">
      <selection activeCell="D4" sqref="D4:D16"/>
    </sheetView>
  </sheetViews>
  <sheetFormatPr baseColWidth="10" defaultRowHeight="14.5" x14ac:dyDescent="0.35"/>
  <cols>
    <col min="1" max="1" width="10.7265625" bestFit="1" customWidth="1"/>
    <col min="2" max="2" width="27.81640625" customWidth="1"/>
    <col min="3" max="3" width="10.81640625" customWidth="1"/>
    <col min="4" max="4" width="10.7265625" customWidth="1"/>
    <col min="5" max="5" width="12.1796875" customWidth="1"/>
    <col min="6" max="6" width="13.453125" customWidth="1"/>
    <col min="7" max="7" width="24.7265625" customWidth="1"/>
  </cols>
  <sheetData>
    <row r="1" spans="1:7" ht="29.15" customHeight="1" x14ac:dyDescent="0.35">
      <c r="C1" s="96"/>
      <c r="D1" s="96"/>
      <c r="E1" s="97" t="s">
        <v>7</v>
      </c>
      <c r="F1" s="97"/>
      <c r="G1" s="97"/>
    </row>
    <row r="2" spans="1:7" ht="29.5" customHeight="1" x14ac:dyDescent="0.35">
      <c r="C2" s="96"/>
      <c r="D2" s="96"/>
      <c r="E2" s="98" t="s">
        <v>8</v>
      </c>
      <c r="F2" s="98"/>
      <c r="G2" s="98"/>
    </row>
    <row r="3" spans="1:7" s="3" customFormat="1" ht="29" x14ac:dyDescent="0.35">
      <c r="A3" s="2" t="s">
        <v>4</v>
      </c>
      <c r="B3" s="2" t="s">
        <v>5</v>
      </c>
      <c r="C3" s="2" t="s">
        <v>0</v>
      </c>
      <c r="D3" s="2" t="s">
        <v>1</v>
      </c>
      <c r="E3" s="2" t="s">
        <v>6</v>
      </c>
      <c r="F3" s="2" t="s">
        <v>2</v>
      </c>
      <c r="G3" s="2" t="s">
        <v>3</v>
      </c>
    </row>
    <row r="4" spans="1:7" x14ac:dyDescent="0.35">
      <c r="A4" s="9">
        <v>890306215</v>
      </c>
      <c r="B4" s="9" t="s">
        <v>9</v>
      </c>
      <c r="C4" s="10" t="s">
        <v>10</v>
      </c>
      <c r="D4" s="11">
        <v>10290</v>
      </c>
      <c r="E4" s="12">
        <v>297</v>
      </c>
      <c r="F4" s="12">
        <v>20240110</v>
      </c>
      <c r="G4" s="13">
        <v>4100</v>
      </c>
    </row>
    <row r="5" spans="1:7" x14ac:dyDescent="0.35">
      <c r="A5" s="9">
        <v>890306215</v>
      </c>
      <c r="B5" s="9" t="s">
        <v>9</v>
      </c>
      <c r="C5" s="10" t="s">
        <v>10</v>
      </c>
      <c r="D5" s="14">
        <v>10293</v>
      </c>
      <c r="E5" s="12">
        <v>297</v>
      </c>
      <c r="F5" s="12">
        <v>20240110</v>
      </c>
      <c r="G5" s="13">
        <v>16400</v>
      </c>
    </row>
    <row r="6" spans="1:7" x14ac:dyDescent="0.35">
      <c r="A6" s="9">
        <v>890306215</v>
      </c>
      <c r="B6" s="9" t="s">
        <v>9</v>
      </c>
      <c r="C6" s="10" t="s">
        <v>10</v>
      </c>
      <c r="D6" s="14">
        <v>11160</v>
      </c>
      <c r="E6" s="12">
        <v>166</v>
      </c>
      <c r="F6" s="12">
        <v>20240520</v>
      </c>
      <c r="G6" s="13">
        <v>233500</v>
      </c>
    </row>
    <row r="7" spans="1:7" x14ac:dyDescent="0.35">
      <c r="A7" s="9">
        <v>890306215</v>
      </c>
      <c r="B7" s="9" t="s">
        <v>9</v>
      </c>
      <c r="C7" s="10" t="s">
        <v>10</v>
      </c>
      <c r="D7" s="14">
        <v>11161</v>
      </c>
      <c r="E7" s="12">
        <v>166</v>
      </c>
      <c r="F7" s="12">
        <v>20240520</v>
      </c>
      <c r="G7" s="13">
        <v>233500</v>
      </c>
    </row>
    <row r="8" spans="1:7" x14ac:dyDescent="0.35">
      <c r="A8" s="9">
        <v>890306215</v>
      </c>
      <c r="B8" s="9" t="s">
        <v>9</v>
      </c>
      <c r="C8" s="10" t="s">
        <v>10</v>
      </c>
      <c r="D8" s="14">
        <v>11737</v>
      </c>
      <c r="E8" s="12">
        <v>82</v>
      </c>
      <c r="F8" s="12">
        <v>20240812</v>
      </c>
      <c r="G8" s="13">
        <v>233500</v>
      </c>
    </row>
    <row r="9" spans="1:7" x14ac:dyDescent="0.35">
      <c r="A9" s="9">
        <v>890306215</v>
      </c>
      <c r="B9" s="9" t="s">
        <v>9</v>
      </c>
      <c r="C9" s="10" t="s">
        <v>10</v>
      </c>
      <c r="D9" s="14">
        <v>12721</v>
      </c>
      <c r="E9" s="12">
        <v>0</v>
      </c>
      <c r="F9" s="12">
        <v>20241210</v>
      </c>
      <c r="G9" s="13">
        <v>219800</v>
      </c>
    </row>
    <row r="10" spans="1:7" x14ac:dyDescent="0.35">
      <c r="A10" s="9">
        <v>890306215</v>
      </c>
      <c r="B10" s="9" t="s">
        <v>9</v>
      </c>
      <c r="C10" s="10" t="s">
        <v>10</v>
      </c>
      <c r="D10" s="14">
        <v>12722</v>
      </c>
      <c r="E10" s="12">
        <v>0</v>
      </c>
      <c r="F10" s="12">
        <v>20241210</v>
      </c>
      <c r="G10" s="13">
        <v>238000</v>
      </c>
    </row>
    <row r="11" spans="1:7" x14ac:dyDescent="0.35">
      <c r="A11" s="4">
        <v>890306215</v>
      </c>
      <c r="B11" s="4" t="s">
        <v>9</v>
      </c>
      <c r="C11" s="7" t="s">
        <v>10</v>
      </c>
      <c r="D11" s="5">
        <v>12918</v>
      </c>
      <c r="E11" s="1">
        <v>0</v>
      </c>
      <c r="F11" s="1">
        <v>20250103</v>
      </c>
      <c r="G11" s="6">
        <v>1780000</v>
      </c>
    </row>
    <row r="12" spans="1:7" x14ac:dyDescent="0.35">
      <c r="A12" s="4">
        <v>890306215</v>
      </c>
      <c r="B12" s="4" t="s">
        <v>9</v>
      </c>
      <c r="C12" s="7" t="s">
        <v>10</v>
      </c>
      <c r="D12" s="5">
        <v>13011</v>
      </c>
      <c r="E12" s="1">
        <v>0</v>
      </c>
      <c r="F12" s="1">
        <v>20250117</v>
      </c>
      <c r="G12" s="6">
        <v>233500</v>
      </c>
    </row>
    <row r="13" spans="1:7" x14ac:dyDescent="0.35">
      <c r="A13" s="4">
        <v>890306215</v>
      </c>
      <c r="B13" s="4" t="s">
        <v>9</v>
      </c>
      <c r="C13" s="7" t="s">
        <v>10</v>
      </c>
      <c r="D13" s="5">
        <v>13116</v>
      </c>
      <c r="E13" s="1">
        <v>0</v>
      </c>
      <c r="F13" s="1">
        <v>20250203</v>
      </c>
      <c r="G13" s="6">
        <v>1780000</v>
      </c>
    </row>
    <row r="14" spans="1:7" x14ac:dyDescent="0.35">
      <c r="A14" s="1">
        <v>890306215</v>
      </c>
      <c r="B14" s="1" t="s">
        <v>9</v>
      </c>
      <c r="C14" s="7" t="s">
        <v>10</v>
      </c>
      <c r="D14" s="5">
        <v>13354</v>
      </c>
      <c r="E14" s="1">
        <v>0</v>
      </c>
      <c r="F14" s="1">
        <v>20250306</v>
      </c>
      <c r="G14" s="6">
        <v>1780000</v>
      </c>
    </row>
    <row r="15" spans="1:7" x14ac:dyDescent="0.35">
      <c r="A15" s="1">
        <v>890306215</v>
      </c>
      <c r="B15" s="1" t="s">
        <v>9</v>
      </c>
      <c r="C15" s="7" t="s">
        <v>10</v>
      </c>
      <c r="D15" s="5">
        <v>13401</v>
      </c>
      <c r="E15" s="1">
        <v>0</v>
      </c>
      <c r="F15" s="1">
        <v>20250310</v>
      </c>
      <c r="G15" s="6">
        <v>238000</v>
      </c>
    </row>
    <row r="16" spans="1:7" x14ac:dyDescent="0.35">
      <c r="A16" s="1">
        <v>890306216</v>
      </c>
      <c r="B16" s="1" t="s">
        <v>9</v>
      </c>
      <c r="C16" s="7" t="s">
        <v>10</v>
      </c>
      <c r="D16" s="5">
        <v>13563</v>
      </c>
      <c r="E16" s="1">
        <v>0</v>
      </c>
      <c r="F16" s="1">
        <v>20250402</v>
      </c>
      <c r="G16" s="6">
        <v>1780000</v>
      </c>
    </row>
    <row r="17" spans="7:7" x14ac:dyDescent="0.35">
      <c r="G17" s="8">
        <f>SUM(G4:G16)</f>
        <v>8770300</v>
      </c>
    </row>
  </sheetData>
  <mergeCells count="3">
    <mergeCell ref="C1:D2"/>
    <mergeCell ref="E1:G1"/>
    <mergeCell ref="E2:G2"/>
  </mergeCells>
  <dataValidations count="1">
    <dataValidation type="whole" operator="greaterThan" allowBlank="1" showInputMessage="1" showErrorMessage="1" errorTitle="DATO ERRADO" error="El valor debe ser diferente de cero" sqref="G1:G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BEC22-3197-457F-A454-2375D57FF4BE}">
  <dimension ref="A3:C8"/>
  <sheetViews>
    <sheetView workbookViewId="0">
      <selection activeCell="A3" sqref="A3:C8"/>
    </sheetView>
  </sheetViews>
  <sheetFormatPr baseColWidth="10" defaultRowHeight="14.5" x14ac:dyDescent="0.35"/>
  <cols>
    <col min="1" max="1" width="68.1796875" bestFit="1" customWidth="1"/>
    <col min="2" max="2" width="14.81640625" bestFit="1" customWidth="1"/>
    <col min="3" max="3" width="22.90625" bestFit="1" customWidth="1"/>
  </cols>
  <sheetData>
    <row r="3" spans="1:3" x14ac:dyDescent="0.35">
      <c r="A3" s="93" t="s">
        <v>135</v>
      </c>
      <c r="B3" t="s">
        <v>137</v>
      </c>
      <c r="C3" t="s">
        <v>138</v>
      </c>
    </row>
    <row r="4" spans="1:3" x14ac:dyDescent="0.35">
      <c r="A4" s="94" t="s">
        <v>93</v>
      </c>
      <c r="B4">
        <v>4</v>
      </c>
      <c r="C4" s="95">
        <v>7120000</v>
      </c>
    </row>
    <row r="5" spans="1:3" x14ac:dyDescent="0.35">
      <c r="A5" s="94" t="s">
        <v>90</v>
      </c>
      <c r="B5">
        <v>6</v>
      </c>
      <c r="C5" s="95">
        <v>1391800</v>
      </c>
    </row>
    <row r="6" spans="1:3" x14ac:dyDescent="0.35">
      <c r="A6" s="94" t="s">
        <v>92</v>
      </c>
      <c r="B6">
        <v>1</v>
      </c>
      <c r="C6" s="95">
        <v>238000</v>
      </c>
    </row>
    <row r="7" spans="1:3" x14ac:dyDescent="0.35">
      <c r="A7" s="94" t="s">
        <v>91</v>
      </c>
      <c r="B7">
        <v>2</v>
      </c>
      <c r="C7" s="95">
        <v>20500</v>
      </c>
    </row>
    <row r="8" spans="1:3" x14ac:dyDescent="0.35">
      <c r="A8" s="94" t="s">
        <v>136</v>
      </c>
      <c r="B8">
        <v>13</v>
      </c>
      <c r="C8" s="95">
        <v>8770300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43067-1A35-40AC-8AEB-464482DDC9B2}">
  <dimension ref="A1:AV23"/>
  <sheetViews>
    <sheetView workbookViewId="0">
      <selection activeCell="J3" sqref="J3:J15"/>
    </sheetView>
  </sheetViews>
  <sheetFormatPr baseColWidth="10" defaultRowHeight="14.5" x14ac:dyDescent="0.35"/>
  <cols>
    <col min="3" max="3" width="6.36328125" bestFit="1" customWidth="1"/>
    <col min="4" max="4" width="6.6328125" bestFit="1" customWidth="1"/>
    <col min="5" max="5" width="8" bestFit="1" customWidth="1"/>
    <col min="11" max="11" width="16.54296875" customWidth="1"/>
    <col min="12" max="12" width="17.54296875" customWidth="1"/>
    <col min="15" max="15" width="11.26953125" customWidth="1"/>
    <col min="28" max="28" width="11.90625" customWidth="1"/>
    <col min="30" max="30" width="12.08984375" customWidth="1"/>
    <col min="38" max="38" width="13.7265625" customWidth="1"/>
    <col min="40" max="40" width="13.90625" customWidth="1"/>
    <col min="42" max="42" width="12.6328125" customWidth="1"/>
    <col min="45" max="45" width="13.36328125" customWidth="1"/>
    <col min="46" max="46" width="13" customWidth="1"/>
    <col min="48" max="48" width="12.54296875" customWidth="1"/>
  </cols>
  <sheetData>
    <row r="1" spans="1:48" s="23" customFormat="1" x14ac:dyDescent="0.35">
      <c r="A1" s="15">
        <v>45777</v>
      </c>
      <c r="B1" s="16"/>
      <c r="C1" s="16"/>
      <c r="D1" s="16"/>
      <c r="E1" s="16"/>
      <c r="F1" s="16"/>
      <c r="G1" s="17"/>
      <c r="H1" s="17"/>
      <c r="I1" s="18">
        <f>+SUBTOTAL(9,I3:I26698)</f>
        <v>8770300</v>
      </c>
      <c r="J1" s="18">
        <f>+SUBTOTAL(9,J3:J26698)</f>
        <v>8770300</v>
      </c>
      <c r="K1" s="19">
        <f>+J1-SUM(AH1:AP1)</f>
        <v>0</v>
      </c>
      <c r="L1" s="20"/>
      <c r="M1" s="21">
        <f>+SUBTOTAL(9,M3:M26698)</f>
        <v>1387300</v>
      </c>
      <c r="N1" s="22"/>
      <c r="O1" s="20"/>
      <c r="P1" s="17"/>
      <c r="Q1" s="17"/>
      <c r="R1" s="17"/>
      <c r="S1" s="17"/>
      <c r="T1" s="20"/>
      <c r="U1" s="20"/>
      <c r="V1" s="21">
        <f t="shared" ref="V1:Z1" si="0">+SUBTOTAL(9,V3:V26698)</f>
        <v>9262000</v>
      </c>
      <c r="W1" s="21">
        <f t="shared" si="0"/>
        <v>8806500</v>
      </c>
      <c r="X1" s="21">
        <f t="shared" si="0"/>
        <v>40700</v>
      </c>
      <c r="Y1" s="21">
        <f t="shared" si="0"/>
        <v>18000</v>
      </c>
      <c r="Z1" s="21">
        <f t="shared" si="0"/>
        <v>25000</v>
      </c>
      <c r="AA1" s="21">
        <f t="shared" ref="AA1" si="1">+SUBTOTAL(9,AA3:AA26698)</f>
        <v>20500</v>
      </c>
      <c r="AB1" s="20"/>
      <c r="AC1" s="20"/>
      <c r="AD1" s="20"/>
      <c r="AE1" s="20"/>
      <c r="AF1" s="20"/>
      <c r="AG1" s="20"/>
      <c r="AH1" s="21">
        <f t="shared" ref="AH1:AQ1" si="2">+SUBTOTAL(9,AH3:AH26698)</f>
        <v>0</v>
      </c>
      <c r="AI1" s="21">
        <f t="shared" si="2"/>
        <v>0</v>
      </c>
      <c r="AJ1" s="21">
        <f t="shared" si="2"/>
        <v>7120000</v>
      </c>
      <c r="AK1" s="21">
        <f t="shared" si="2"/>
        <v>0</v>
      </c>
      <c r="AL1" s="21">
        <f t="shared" si="2"/>
        <v>0</v>
      </c>
      <c r="AM1" s="21">
        <f t="shared" si="2"/>
        <v>20500</v>
      </c>
      <c r="AN1" s="21">
        <f t="shared" si="2"/>
        <v>1629800</v>
      </c>
      <c r="AO1" s="21">
        <f t="shared" si="2"/>
        <v>0</v>
      </c>
      <c r="AP1" s="21">
        <f t="shared" si="2"/>
        <v>0</v>
      </c>
      <c r="AQ1" s="21">
        <f t="shared" si="2"/>
        <v>0</v>
      </c>
      <c r="AR1" s="20"/>
      <c r="AS1" s="20"/>
      <c r="AT1" s="20"/>
      <c r="AU1" s="20"/>
      <c r="AV1" s="21"/>
    </row>
    <row r="2" spans="1:48" s="23" customFormat="1" ht="30" x14ac:dyDescent="0.35">
      <c r="A2" s="24" t="s">
        <v>4</v>
      </c>
      <c r="B2" s="24" t="s">
        <v>5</v>
      </c>
      <c r="C2" s="24" t="s">
        <v>0</v>
      </c>
      <c r="D2" s="24" t="s">
        <v>1</v>
      </c>
      <c r="E2" s="24" t="s">
        <v>11</v>
      </c>
      <c r="F2" s="24" t="s">
        <v>12</v>
      </c>
      <c r="G2" s="25" t="s">
        <v>2</v>
      </c>
      <c r="H2" s="25" t="s">
        <v>13</v>
      </c>
      <c r="I2" s="26" t="s">
        <v>3</v>
      </c>
      <c r="J2" s="26" t="s">
        <v>14</v>
      </c>
      <c r="K2" s="27" t="s">
        <v>15</v>
      </c>
      <c r="L2" s="28" t="str">
        <f ca="1">+CONCATENATE("ESTADO EPS ",TEXT(TODAY(),"DD-MM-YYYY"))</f>
        <v>ESTADO EPS 07-05-2025</v>
      </c>
      <c r="M2" s="29" t="s">
        <v>16</v>
      </c>
      <c r="N2" s="30" t="s">
        <v>17</v>
      </c>
      <c r="O2" s="31" t="s">
        <v>18</v>
      </c>
      <c r="P2" s="32" t="s">
        <v>19</v>
      </c>
      <c r="Q2" s="32" t="s">
        <v>20</v>
      </c>
      <c r="R2" s="32" t="s">
        <v>21</v>
      </c>
      <c r="S2" s="32" t="s">
        <v>22</v>
      </c>
      <c r="T2" s="31" t="s">
        <v>23</v>
      </c>
      <c r="U2" s="31" t="s">
        <v>24</v>
      </c>
      <c r="V2" s="31" t="s">
        <v>25</v>
      </c>
      <c r="W2" s="31" t="s">
        <v>26</v>
      </c>
      <c r="X2" s="31" t="s">
        <v>27</v>
      </c>
      <c r="Y2" s="31" t="s">
        <v>28</v>
      </c>
      <c r="Z2" s="31" t="s">
        <v>29</v>
      </c>
      <c r="AA2" s="33" t="s">
        <v>31</v>
      </c>
      <c r="AB2" s="33" t="s">
        <v>32</v>
      </c>
      <c r="AC2" s="33" t="s">
        <v>33</v>
      </c>
      <c r="AD2" s="33" t="s">
        <v>34</v>
      </c>
      <c r="AE2" s="33" t="s">
        <v>35</v>
      </c>
      <c r="AF2" s="33" t="s">
        <v>36</v>
      </c>
      <c r="AG2" s="33" t="s">
        <v>37</v>
      </c>
      <c r="AH2" s="34" t="s">
        <v>38</v>
      </c>
      <c r="AI2" s="34" t="s">
        <v>39</v>
      </c>
      <c r="AJ2" s="34" t="s">
        <v>40</v>
      </c>
      <c r="AK2" s="34" t="s">
        <v>30</v>
      </c>
      <c r="AL2" s="34" t="s">
        <v>41</v>
      </c>
      <c r="AM2" s="34" t="s">
        <v>29</v>
      </c>
      <c r="AN2" s="34" t="s">
        <v>42</v>
      </c>
      <c r="AO2" s="34" t="s">
        <v>43</v>
      </c>
      <c r="AP2" s="34" t="s">
        <v>44</v>
      </c>
      <c r="AQ2" s="35" t="s">
        <v>45</v>
      </c>
      <c r="AR2" s="35" t="s">
        <v>46</v>
      </c>
      <c r="AS2" s="35" t="s">
        <v>47</v>
      </c>
      <c r="AT2" s="35" t="s">
        <v>48</v>
      </c>
      <c r="AU2" s="35" t="s">
        <v>49</v>
      </c>
      <c r="AV2" s="35" t="s">
        <v>50</v>
      </c>
    </row>
    <row r="3" spans="1:48" s="23" customFormat="1" x14ac:dyDescent="0.35">
      <c r="A3" s="36">
        <v>890306215</v>
      </c>
      <c r="B3" s="36" t="s">
        <v>51</v>
      </c>
      <c r="C3" s="37" t="s">
        <v>10</v>
      </c>
      <c r="D3" s="37">
        <v>11160</v>
      </c>
      <c r="E3" s="36" t="s">
        <v>52</v>
      </c>
      <c r="F3" s="36" t="s">
        <v>53</v>
      </c>
      <c r="G3" s="38">
        <v>45432</v>
      </c>
      <c r="H3" s="38"/>
      <c r="I3" s="39">
        <v>233500</v>
      </c>
      <c r="J3" s="39">
        <v>233500</v>
      </c>
      <c r="K3" s="36" t="s">
        <v>100</v>
      </c>
      <c r="L3" s="36" t="s">
        <v>90</v>
      </c>
      <c r="M3" s="40">
        <v>233500</v>
      </c>
      <c r="N3" s="36">
        <v>1222506115</v>
      </c>
      <c r="O3" s="36" t="s">
        <v>54</v>
      </c>
      <c r="P3" s="41">
        <v>45432</v>
      </c>
      <c r="Q3" s="41">
        <v>45505</v>
      </c>
      <c r="R3" s="41">
        <v>45512</v>
      </c>
      <c r="S3" s="41"/>
      <c r="T3" s="42">
        <v>265</v>
      </c>
      <c r="U3" s="42" t="s">
        <v>94</v>
      </c>
      <c r="V3" s="40">
        <v>238000</v>
      </c>
      <c r="W3" s="40">
        <v>238000</v>
      </c>
      <c r="X3" s="40">
        <v>4500</v>
      </c>
      <c r="Y3" s="40">
        <v>4500</v>
      </c>
      <c r="Z3" s="36">
        <v>0</v>
      </c>
      <c r="AA3" s="36">
        <v>0</v>
      </c>
      <c r="AB3" s="36"/>
      <c r="AC3" s="36"/>
      <c r="AD3" s="36"/>
      <c r="AE3" s="36" t="s">
        <v>55</v>
      </c>
      <c r="AF3" s="36"/>
      <c r="AG3" s="36" t="s">
        <v>56</v>
      </c>
      <c r="AH3" s="36"/>
      <c r="AI3" s="36"/>
      <c r="AJ3" s="36"/>
      <c r="AK3" s="36"/>
      <c r="AL3" s="36"/>
      <c r="AM3" s="36"/>
      <c r="AN3" s="39">
        <v>233500</v>
      </c>
      <c r="AO3" s="36"/>
      <c r="AP3" s="36"/>
      <c r="AQ3" s="36"/>
      <c r="AR3" s="36"/>
      <c r="AS3" s="36"/>
      <c r="AT3" s="36"/>
      <c r="AU3" s="36"/>
      <c r="AV3" s="36">
        <v>0</v>
      </c>
    </row>
    <row r="4" spans="1:48" s="23" customFormat="1" x14ac:dyDescent="0.35">
      <c r="A4" s="36">
        <v>890306215</v>
      </c>
      <c r="B4" s="36" t="s">
        <v>51</v>
      </c>
      <c r="C4" s="37" t="s">
        <v>10</v>
      </c>
      <c r="D4" s="37">
        <v>11161</v>
      </c>
      <c r="E4" s="36" t="s">
        <v>57</v>
      </c>
      <c r="F4" s="36" t="s">
        <v>58</v>
      </c>
      <c r="G4" s="38">
        <v>45432</v>
      </c>
      <c r="H4" s="38"/>
      <c r="I4" s="39">
        <v>233500</v>
      </c>
      <c r="J4" s="39">
        <v>233500</v>
      </c>
      <c r="K4" s="36" t="s">
        <v>100</v>
      </c>
      <c r="L4" s="36" t="s">
        <v>90</v>
      </c>
      <c r="M4" s="40">
        <v>233500</v>
      </c>
      <c r="N4" s="36">
        <v>1222506114</v>
      </c>
      <c r="O4" s="36" t="s">
        <v>54</v>
      </c>
      <c r="P4" s="41">
        <v>45432</v>
      </c>
      <c r="Q4" s="41">
        <v>45505</v>
      </c>
      <c r="R4" s="41">
        <v>45512</v>
      </c>
      <c r="S4" s="41"/>
      <c r="T4" s="42">
        <v>265</v>
      </c>
      <c r="U4" s="42" t="s">
        <v>94</v>
      </c>
      <c r="V4" s="40">
        <v>238000</v>
      </c>
      <c r="W4" s="40">
        <v>238000</v>
      </c>
      <c r="X4" s="40">
        <v>4500</v>
      </c>
      <c r="Y4" s="40">
        <v>4500</v>
      </c>
      <c r="Z4" s="36">
        <v>0</v>
      </c>
      <c r="AA4" s="36">
        <v>0</v>
      </c>
      <c r="AB4" s="36"/>
      <c r="AC4" s="36"/>
      <c r="AD4" s="36"/>
      <c r="AE4" s="36" t="s">
        <v>55</v>
      </c>
      <c r="AF4" s="36"/>
      <c r="AG4" s="36" t="s">
        <v>56</v>
      </c>
      <c r="AH4" s="36"/>
      <c r="AI4" s="36"/>
      <c r="AJ4" s="36"/>
      <c r="AK4" s="36"/>
      <c r="AL4" s="36"/>
      <c r="AM4" s="36"/>
      <c r="AN4" s="39">
        <v>233500</v>
      </c>
      <c r="AO4" s="36"/>
      <c r="AP4" s="36"/>
      <c r="AQ4" s="36"/>
      <c r="AR4" s="36"/>
      <c r="AS4" s="36"/>
      <c r="AT4" s="36"/>
      <c r="AU4" s="36"/>
      <c r="AV4" s="36">
        <v>0</v>
      </c>
    </row>
    <row r="5" spans="1:48" s="23" customFormat="1" x14ac:dyDescent="0.35">
      <c r="A5" s="36">
        <v>890306215</v>
      </c>
      <c r="B5" s="36" t="s">
        <v>51</v>
      </c>
      <c r="C5" s="37" t="s">
        <v>10</v>
      </c>
      <c r="D5" s="37">
        <v>11737</v>
      </c>
      <c r="E5" s="36" t="s">
        <v>59</v>
      </c>
      <c r="F5" s="36" t="s">
        <v>60</v>
      </c>
      <c r="G5" s="38">
        <v>45516</v>
      </c>
      <c r="H5" s="38"/>
      <c r="I5" s="39">
        <v>233500</v>
      </c>
      <c r="J5" s="39">
        <v>233500</v>
      </c>
      <c r="K5" s="36" t="s">
        <v>100</v>
      </c>
      <c r="L5" s="36" t="s">
        <v>90</v>
      </c>
      <c r="M5" s="40">
        <v>233500</v>
      </c>
      <c r="N5" s="36">
        <v>1222544200</v>
      </c>
      <c r="O5" s="36" t="s">
        <v>54</v>
      </c>
      <c r="P5" s="41">
        <v>45516</v>
      </c>
      <c r="Q5" s="41">
        <v>45566</v>
      </c>
      <c r="R5" s="41">
        <v>45573</v>
      </c>
      <c r="S5" s="41"/>
      <c r="T5" s="42">
        <v>204</v>
      </c>
      <c r="U5" s="42" t="s">
        <v>94</v>
      </c>
      <c r="V5" s="40">
        <v>238000</v>
      </c>
      <c r="W5" s="40">
        <v>238000</v>
      </c>
      <c r="X5" s="40">
        <v>4500</v>
      </c>
      <c r="Y5" s="40">
        <v>4500</v>
      </c>
      <c r="Z5" s="36">
        <v>0</v>
      </c>
      <c r="AA5" s="36">
        <v>0</v>
      </c>
      <c r="AB5" s="36"/>
      <c r="AC5" s="36"/>
      <c r="AD5" s="36"/>
      <c r="AE5" s="36" t="s">
        <v>61</v>
      </c>
      <c r="AF5" s="36"/>
      <c r="AG5" s="36" t="s">
        <v>56</v>
      </c>
      <c r="AH5" s="36"/>
      <c r="AI5" s="36"/>
      <c r="AJ5" s="36"/>
      <c r="AK5" s="36"/>
      <c r="AL5" s="36"/>
      <c r="AM5" s="36"/>
      <c r="AN5" s="39">
        <v>233500</v>
      </c>
      <c r="AO5" s="36"/>
      <c r="AP5" s="36"/>
      <c r="AQ5" s="36"/>
      <c r="AR5" s="36"/>
      <c r="AS5" s="36"/>
      <c r="AT5" s="36"/>
      <c r="AU5" s="36"/>
      <c r="AV5" s="36">
        <v>0</v>
      </c>
    </row>
    <row r="6" spans="1:48" s="23" customFormat="1" x14ac:dyDescent="0.35">
      <c r="A6" s="36">
        <v>890306215</v>
      </c>
      <c r="B6" s="36" t="s">
        <v>51</v>
      </c>
      <c r="C6" s="37" t="s">
        <v>10</v>
      </c>
      <c r="D6" s="37">
        <v>12721</v>
      </c>
      <c r="E6" s="36" t="s">
        <v>62</v>
      </c>
      <c r="F6" s="36" t="s">
        <v>63</v>
      </c>
      <c r="G6" s="38">
        <v>45636</v>
      </c>
      <c r="H6" s="38"/>
      <c r="I6" s="39">
        <v>219800</v>
      </c>
      <c r="J6" s="39">
        <v>219800</v>
      </c>
      <c r="K6" s="36" t="s">
        <v>100</v>
      </c>
      <c r="L6" s="36" t="s">
        <v>90</v>
      </c>
      <c r="M6" s="40">
        <v>219800</v>
      </c>
      <c r="N6" s="36">
        <v>1222572717</v>
      </c>
      <c r="O6" s="36" t="s">
        <v>54</v>
      </c>
      <c r="P6" s="41">
        <v>45636</v>
      </c>
      <c r="Q6" s="41">
        <v>45636</v>
      </c>
      <c r="R6" s="41">
        <v>45644</v>
      </c>
      <c r="S6" s="41"/>
      <c r="T6" s="42">
        <v>133</v>
      </c>
      <c r="U6" s="42" t="s">
        <v>95</v>
      </c>
      <c r="V6" s="40">
        <v>238000</v>
      </c>
      <c r="W6" s="40">
        <v>238000</v>
      </c>
      <c r="X6" s="40">
        <v>18200</v>
      </c>
      <c r="Y6" s="36">
        <v>0</v>
      </c>
      <c r="Z6" s="36">
        <v>0</v>
      </c>
      <c r="AA6" s="36">
        <v>0</v>
      </c>
      <c r="AB6" s="36"/>
      <c r="AC6" s="36"/>
      <c r="AD6" s="36"/>
      <c r="AE6" s="36" t="s">
        <v>61</v>
      </c>
      <c r="AF6" s="36"/>
      <c r="AG6" s="36" t="s">
        <v>56</v>
      </c>
      <c r="AH6" s="36"/>
      <c r="AI6" s="36"/>
      <c r="AJ6" s="36"/>
      <c r="AK6" s="36"/>
      <c r="AL6" s="36"/>
      <c r="AM6" s="36"/>
      <c r="AN6" s="39">
        <v>219800</v>
      </c>
      <c r="AO6" s="36"/>
      <c r="AP6" s="36"/>
      <c r="AQ6" s="36"/>
      <c r="AR6" s="36"/>
      <c r="AS6" s="36"/>
      <c r="AT6" s="36"/>
      <c r="AU6" s="36"/>
      <c r="AV6" s="36">
        <v>0</v>
      </c>
    </row>
    <row r="7" spans="1:48" s="23" customFormat="1" x14ac:dyDescent="0.35">
      <c r="A7" s="36">
        <v>890306215</v>
      </c>
      <c r="B7" s="36" t="s">
        <v>51</v>
      </c>
      <c r="C7" s="37" t="s">
        <v>10</v>
      </c>
      <c r="D7" s="37">
        <v>12722</v>
      </c>
      <c r="E7" s="36" t="s">
        <v>64</v>
      </c>
      <c r="F7" s="36" t="s">
        <v>65</v>
      </c>
      <c r="G7" s="38">
        <v>45636</v>
      </c>
      <c r="H7" s="38"/>
      <c r="I7" s="39">
        <v>238000</v>
      </c>
      <c r="J7" s="39">
        <v>238000</v>
      </c>
      <c r="K7" s="36" t="s">
        <v>100</v>
      </c>
      <c r="L7" s="36" t="s">
        <v>90</v>
      </c>
      <c r="M7" s="40">
        <v>233500</v>
      </c>
      <c r="N7" s="36">
        <v>1222572992</v>
      </c>
      <c r="O7" s="36" t="s">
        <v>54</v>
      </c>
      <c r="P7" s="41">
        <v>45636</v>
      </c>
      <c r="Q7" s="41">
        <v>45665</v>
      </c>
      <c r="R7" s="41">
        <v>45672</v>
      </c>
      <c r="S7" s="41"/>
      <c r="T7" s="42">
        <v>105</v>
      </c>
      <c r="U7" s="42" t="s">
        <v>95</v>
      </c>
      <c r="V7" s="40">
        <v>238000</v>
      </c>
      <c r="W7" s="40">
        <v>238000</v>
      </c>
      <c r="X7" s="40">
        <v>4500</v>
      </c>
      <c r="Y7" s="36">
        <v>0</v>
      </c>
      <c r="Z7" s="36">
        <v>0</v>
      </c>
      <c r="AA7" s="36">
        <v>0</v>
      </c>
      <c r="AB7" s="36"/>
      <c r="AC7" s="36"/>
      <c r="AD7" s="36"/>
      <c r="AE7" s="36" t="s">
        <v>61</v>
      </c>
      <c r="AF7" s="36"/>
      <c r="AG7" s="36" t="s">
        <v>56</v>
      </c>
      <c r="AH7" s="36"/>
      <c r="AI7" s="36"/>
      <c r="AJ7" s="36"/>
      <c r="AK7" s="36"/>
      <c r="AL7" s="36"/>
      <c r="AM7" s="36"/>
      <c r="AN7" s="39">
        <v>238000</v>
      </c>
      <c r="AO7" s="36"/>
      <c r="AP7" s="36"/>
      <c r="AQ7" s="36"/>
      <c r="AR7" s="36"/>
      <c r="AS7" s="36"/>
      <c r="AT7" s="36"/>
      <c r="AU7" s="36"/>
      <c r="AV7" s="36">
        <v>0</v>
      </c>
    </row>
    <row r="8" spans="1:48" s="23" customFormat="1" x14ac:dyDescent="0.35">
      <c r="A8" s="36">
        <v>890306215</v>
      </c>
      <c r="B8" s="36" t="s">
        <v>51</v>
      </c>
      <c r="C8" s="37" t="s">
        <v>10</v>
      </c>
      <c r="D8" s="37">
        <v>13011</v>
      </c>
      <c r="E8" s="36" t="s">
        <v>66</v>
      </c>
      <c r="F8" s="36" t="s">
        <v>67</v>
      </c>
      <c r="G8" s="38">
        <v>45674</v>
      </c>
      <c r="H8" s="38"/>
      <c r="I8" s="39">
        <v>233500</v>
      </c>
      <c r="J8" s="39">
        <v>233500</v>
      </c>
      <c r="K8" s="36" t="s">
        <v>100</v>
      </c>
      <c r="L8" s="36" t="s">
        <v>90</v>
      </c>
      <c r="M8" s="40">
        <v>233500</v>
      </c>
      <c r="N8" s="36">
        <v>1222573481</v>
      </c>
      <c r="O8" s="36" t="s">
        <v>54</v>
      </c>
      <c r="P8" s="41">
        <v>45674</v>
      </c>
      <c r="Q8" s="41">
        <v>45691</v>
      </c>
      <c r="R8" s="41">
        <v>45701</v>
      </c>
      <c r="S8" s="41"/>
      <c r="T8" s="42">
        <v>76</v>
      </c>
      <c r="U8" s="42" t="s">
        <v>96</v>
      </c>
      <c r="V8" s="40">
        <v>238000</v>
      </c>
      <c r="W8" s="40">
        <v>238000</v>
      </c>
      <c r="X8" s="40">
        <v>4500</v>
      </c>
      <c r="Y8" s="40">
        <v>4500</v>
      </c>
      <c r="Z8" s="36">
        <v>0</v>
      </c>
      <c r="AA8" s="36">
        <v>0</v>
      </c>
      <c r="AB8" s="36"/>
      <c r="AC8" s="36"/>
      <c r="AD8" s="36"/>
      <c r="AE8" s="36" t="s">
        <v>61</v>
      </c>
      <c r="AF8" s="36"/>
      <c r="AG8" s="36" t="s">
        <v>56</v>
      </c>
      <c r="AH8" s="36"/>
      <c r="AI8" s="36"/>
      <c r="AJ8" s="36"/>
      <c r="AK8" s="36"/>
      <c r="AL8" s="36"/>
      <c r="AM8" s="36"/>
      <c r="AN8" s="39">
        <v>233500</v>
      </c>
      <c r="AO8" s="36"/>
      <c r="AP8" s="36"/>
      <c r="AQ8" s="36"/>
      <c r="AR8" s="36"/>
      <c r="AS8" s="36"/>
      <c r="AT8" s="36"/>
      <c r="AU8" s="36"/>
      <c r="AV8" s="36">
        <v>0</v>
      </c>
    </row>
    <row r="9" spans="1:48" s="23" customFormat="1" x14ac:dyDescent="0.35">
      <c r="A9" s="36">
        <v>890306215</v>
      </c>
      <c r="B9" s="36" t="s">
        <v>51</v>
      </c>
      <c r="C9" s="37" t="s">
        <v>10</v>
      </c>
      <c r="D9" s="37">
        <v>12918</v>
      </c>
      <c r="E9" s="36" t="s">
        <v>68</v>
      </c>
      <c r="F9" s="36" t="s">
        <v>69</v>
      </c>
      <c r="G9" s="38">
        <v>45660</v>
      </c>
      <c r="H9" s="38"/>
      <c r="I9" s="39">
        <v>1780000</v>
      </c>
      <c r="J9" s="39">
        <v>1780000</v>
      </c>
      <c r="K9" s="36" t="s">
        <v>101</v>
      </c>
      <c r="L9" s="36" t="s">
        <v>93</v>
      </c>
      <c r="M9" s="36">
        <v>0</v>
      </c>
      <c r="N9" s="36"/>
      <c r="O9" s="36" t="s">
        <v>70</v>
      </c>
      <c r="P9" s="41">
        <v>45660</v>
      </c>
      <c r="Q9" s="41"/>
      <c r="R9" s="41"/>
      <c r="S9" s="41"/>
      <c r="T9" s="42" t="s">
        <v>97</v>
      </c>
      <c r="U9" s="42" t="s">
        <v>97</v>
      </c>
      <c r="V9" s="40">
        <v>1780000</v>
      </c>
      <c r="W9" s="40">
        <v>1780000</v>
      </c>
      <c r="X9" s="36">
        <v>0</v>
      </c>
      <c r="Y9" s="36">
        <v>0</v>
      </c>
      <c r="Z9" s="36">
        <v>0</v>
      </c>
      <c r="AA9" s="36">
        <v>0</v>
      </c>
      <c r="AB9" s="36"/>
      <c r="AC9" s="36"/>
      <c r="AD9" s="36"/>
      <c r="AE9" s="36" t="s">
        <v>71</v>
      </c>
      <c r="AF9" s="36"/>
      <c r="AG9" s="36"/>
      <c r="AH9" s="36"/>
      <c r="AI9" s="36"/>
      <c r="AJ9" s="39">
        <v>1780000</v>
      </c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>
        <v>0</v>
      </c>
    </row>
    <row r="10" spans="1:48" s="23" customFormat="1" x14ac:dyDescent="0.35">
      <c r="A10" s="36">
        <v>890306215</v>
      </c>
      <c r="B10" s="36" t="s">
        <v>51</v>
      </c>
      <c r="C10" s="37" t="s">
        <v>10</v>
      </c>
      <c r="D10" s="37">
        <v>13116</v>
      </c>
      <c r="E10" s="36" t="s">
        <v>72</v>
      </c>
      <c r="F10" s="36" t="s">
        <v>73</v>
      </c>
      <c r="G10" s="38">
        <v>45691</v>
      </c>
      <c r="H10" s="38"/>
      <c r="I10" s="39">
        <v>1780000</v>
      </c>
      <c r="J10" s="39">
        <v>1780000</v>
      </c>
      <c r="K10" s="36" t="e">
        <v>#N/A</v>
      </c>
      <c r="L10" s="36" t="s">
        <v>93</v>
      </c>
      <c r="M10" s="36">
        <v>0</v>
      </c>
      <c r="N10" s="36"/>
      <c r="O10" s="36" t="s">
        <v>70</v>
      </c>
      <c r="P10" s="41">
        <v>45691</v>
      </c>
      <c r="Q10" s="41"/>
      <c r="R10" s="41"/>
      <c r="S10" s="41"/>
      <c r="T10" s="42" t="s">
        <v>97</v>
      </c>
      <c r="U10" s="42" t="s">
        <v>97</v>
      </c>
      <c r="V10" s="40">
        <v>1780000</v>
      </c>
      <c r="W10" s="40">
        <v>1780000</v>
      </c>
      <c r="X10" s="36">
        <v>0</v>
      </c>
      <c r="Y10" s="36">
        <v>0</v>
      </c>
      <c r="Z10" s="36">
        <v>0</v>
      </c>
      <c r="AA10" s="36">
        <v>0</v>
      </c>
      <c r="AB10" s="36"/>
      <c r="AC10" s="36"/>
      <c r="AD10" s="36"/>
      <c r="AE10" s="36"/>
      <c r="AF10" s="36"/>
      <c r="AG10" s="36"/>
      <c r="AH10" s="36"/>
      <c r="AI10" s="36"/>
      <c r="AJ10" s="39">
        <v>1780000</v>
      </c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>
        <v>0</v>
      </c>
    </row>
    <row r="11" spans="1:48" s="23" customFormat="1" x14ac:dyDescent="0.35">
      <c r="A11" s="36">
        <v>890306215</v>
      </c>
      <c r="B11" s="36" t="s">
        <v>51</v>
      </c>
      <c r="C11" s="37" t="s">
        <v>10</v>
      </c>
      <c r="D11" s="37">
        <v>13354</v>
      </c>
      <c r="E11" s="36" t="s">
        <v>74</v>
      </c>
      <c r="F11" s="36" t="s">
        <v>75</v>
      </c>
      <c r="G11" s="38">
        <v>45722</v>
      </c>
      <c r="H11" s="38"/>
      <c r="I11" s="39">
        <v>1780000</v>
      </c>
      <c r="J11" s="39">
        <v>1780000</v>
      </c>
      <c r="K11" s="36" t="e">
        <v>#N/A</v>
      </c>
      <c r="L11" s="36" t="s">
        <v>93</v>
      </c>
      <c r="M11" s="36">
        <v>0</v>
      </c>
      <c r="N11" s="36"/>
      <c r="O11" s="36" t="s">
        <v>70</v>
      </c>
      <c r="P11" s="41">
        <v>45722</v>
      </c>
      <c r="Q11" s="41"/>
      <c r="R11" s="41"/>
      <c r="S11" s="41"/>
      <c r="T11" s="42" t="s">
        <v>97</v>
      </c>
      <c r="U11" s="42" t="s">
        <v>97</v>
      </c>
      <c r="V11" s="40">
        <v>1780000</v>
      </c>
      <c r="W11" s="40">
        <v>1780000</v>
      </c>
      <c r="X11" s="36">
        <v>0</v>
      </c>
      <c r="Y11" s="36">
        <v>0</v>
      </c>
      <c r="Z11" s="36">
        <v>0</v>
      </c>
      <c r="AA11" s="36">
        <v>0</v>
      </c>
      <c r="AB11" s="36"/>
      <c r="AC11" s="36"/>
      <c r="AD11" s="36"/>
      <c r="AE11" s="36"/>
      <c r="AF11" s="36"/>
      <c r="AG11" s="36"/>
      <c r="AH11" s="36"/>
      <c r="AI11" s="36"/>
      <c r="AJ11" s="39">
        <v>1780000</v>
      </c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>
        <v>0</v>
      </c>
    </row>
    <row r="12" spans="1:48" s="23" customFormat="1" x14ac:dyDescent="0.35">
      <c r="A12" s="36">
        <v>890306215</v>
      </c>
      <c r="B12" s="36" t="s">
        <v>51</v>
      </c>
      <c r="C12" s="37" t="s">
        <v>10</v>
      </c>
      <c r="D12" s="37">
        <v>13563</v>
      </c>
      <c r="E12" s="36" t="s">
        <v>76</v>
      </c>
      <c r="F12" s="36" t="s">
        <v>77</v>
      </c>
      <c r="G12" s="38">
        <v>45749</v>
      </c>
      <c r="H12" s="38"/>
      <c r="I12" s="39">
        <v>1780000</v>
      </c>
      <c r="J12" s="39">
        <v>1780000</v>
      </c>
      <c r="K12" s="36" t="e">
        <v>#N/A</v>
      </c>
      <c r="L12" s="36" t="s">
        <v>93</v>
      </c>
      <c r="M12" s="36">
        <v>0</v>
      </c>
      <c r="N12" s="36"/>
      <c r="O12" s="36" t="s">
        <v>70</v>
      </c>
      <c r="P12" s="41">
        <v>45749</v>
      </c>
      <c r="Q12" s="41"/>
      <c r="R12" s="41"/>
      <c r="S12" s="41"/>
      <c r="T12" s="42" t="s">
        <v>97</v>
      </c>
      <c r="U12" s="42" t="s">
        <v>97</v>
      </c>
      <c r="V12" s="40">
        <v>1780000</v>
      </c>
      <c r="W12" s="40">
        <v>1780000</v>
      </c>
      <c r="X12" s="36">
        <v>0</v>
      </c>
      <c r="Y12" s="36">
        <v>0</v>
      </c>
      <c r="Z12" s="36">
        <v>0</v>
      </c>
      <c r="AA12" s="36">
        <v>0</v>
      </c>
      <c r="AB12" s="36"/>
      <c r="AC12" s="36"/>
      <c r="AD12" s="36"/>
      <c r="AE12" s="36" t="s">
        <v>78</v>
      </c>
      <c r="AF12" s="36"/>
      <c r="AG12" s="36"/>
      <c r="AH12" s="36"/>
      <c r="AI12" s="36"/>
      <c r="AJ12" s="39">
        <v>1780000</v>
      </c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>
        <v>0</v>
      </c>
    </row>
    <row r="13" spans="1:48" s="23" customFormat="1" x14ac:dyDescent="0.35">
      <c r="A13" s="36">
        <v>890306215</v>
      </c>
      <c r="B13" s="36" t="s">
        <v>51</v>
      </c>
      <c r="C13" s="37" t="s">
        <v>10</v>
      </c>
      <c r="D13" s="37">
        <v>10290</v>
      </c>
      <c r="E13" s="36" t="s">
        <v>79</v>
      </c>
      <c r="F13" s="36" t="s">
        <v>80</v>
      </c>
      <c r="G13" s="38">
        <v>45301</v>
      </c>
      <c r="H13" s="38"/>
      <c r="I13" s="39">
        <v>4100</v>
      </c>
      <c r="J13" s="39">
        <v>4100</v>
      </c>
      <c r="K13" s="36" t="s">
        <v>102</v>
      </c>
      <c r="L13" s="36" t="s">
        <v>91</v>
      </c>
      <c r="M13" s="36">
        <v>0</v>
      </c>
      <c r="N13" s="36"/>
      <c r="O13" s="36" t="s">
        <v>81</v>
      </c>
      <c r="P13" s="41">
        <v>45301</v>
      </c>
      <c r="Q13" s="41">
        <v>45301</v>
      </c>
      <c r="R13" s="41">
        <v>45495</v>
      </c>
      <c r="S13" s="41"/>
      <c r="T13" s="42">
        <v>45777</v>
      </c>
      <c r="U13" s="42" t="s">
        <v>98</v>
      </c>
      <c r="V13" s="40">
        <v>238000</v>
      </c>
      <c r="W13" s="40">
        <v>4100</v>
      </c>
      <c r="X13" s="36">
        <v>0</v>
      </c>
      <c r="Y13" s="36">
        <v>0</v>
      </c>
      <c r="Z13" s="40">
        <v>4100</v>
      </c>
      <c r="AA13" s="40">
        <v>4100</v>
      </c>
      <c r="AB13" s="36" t="s">
        <v>82</v>
      </c>
      <c r="AC13" s="36" t="s">
        <v>83</v>
      </c>
      <c r="AD13" s="36" t="s">
        <v>84</v>
      </c>
      <c r="AE13" s="36" t="s">
        <v>55</v>
      </c>
      <c r="AF13" s="36" t="s">
        <v>85</v>
      </c>
      <c r="AG13" s="36" t="s">
        <v>56</v>
      </c>
      <c r="AH13" s="36"/>
      <c r="AI13" s="36"/>
      <c r="AJ13" s="36"/>
      <c r="AK13" s="36"/>
      <c r="AL13" s="36"/>
      <c r="AM13" s="39">
        <v>4100</v>
      </c>
      <c r="AN13" s="36"/>
      <c r="AO13" s="36"/>
      <c r="AP13" s="36"/>
      <c r="AQ13" s="36"/>
      <c r="AR13" s="36"/>
      <c r="AS13" s="36"/>
      <c r="AT13" s="36"/>
      <c r="AU13" s="36"/>
      <c r="AV13" s="36">
        <v>0</v>
      </c>
    </row>
    <row r="14" spans="1:48" s="23" customFormat="1" x14ac:dyDescent="0.35">
      <c r="A14" s="36">
        <v>890306215</v>
      </c>
      <c r="B14" s="36" t="s">
        <v>51</v>
      </c>
      <c r="C14" s="37" t="s">
        <v>10</v>
      </c>
      <c r="D14" s="37">
        <v>10293</v>
      </c>
      <c r="E14" s="36" t="s">
        <v>86</v>
      </c>
      <c r="F14" s="36" t="s">
        <v>87</v>
      </c>
      <c r="G14" s="38">
        <v>45301</v>
      </c>
      <c r="H14" s="38"/>
      <c r="I14" s="39">
        <v>16400</v>
      </c>
      <c r="J14" s="39">
        <v>16400</v>
      </c>
      <c r="K14" s="36" t="s">
        <v>102</v>
      </c>
      <c r="L14" s="36" t="s">
        <v>91</v>
      </c>
      <c r="M14" s="36">
        <v>0</v>
      </c>
      <c r="N14" s="36"/>
      <c r="O14" s="36" t="s">
        <v>81</v>
      </c>
      <c r="P14" s="41">
        <v>45301</v>
      </c>
      <c r="Q14" s="41">
        <v>45301</v>
      </c>
      <c r="R14" s="41">
        <v>45504</v>
      </c>
      <c r="S14" s="41"/>
      <c r="T14" s="42">
        <v>45777</v>
      </c>
      <c r="U14" s="42" t="s">
        <v>98</v>
      </c>
      <c r="V14" s="40">
        <v>238000</v>
      </c>
      <c r="W14" s="40">
        <v>16400</v>
      </c>
      <c r="X14" s="36">
        <v>0</v>
      </c>
      <c r="Y14" s="36">
        <v>0</v>
      </c>
      <c r="Z14" s="40">
        <v>16400</v>
      </c>
      <c r="AA14" s="40">
        <v>16400</v>
      </c>
      <c r="AB14" s="36" t="s">
        <v>82</v>
      </c>
      <c r="AC14" s="36" t="s">
        <v>83</v>
      </c>
      <c r="AD14" s="36" t="s">
        <v>84</v>
      </c>
      <c r="AE14" s="36" t="s">
        <v>55</v>
      </c>
      <c r="AF14" s="36" t="s">
        <v>85</v>
      </c>
      <c r="AG14" s="36" t="s">
        <v>56</v>
      </c>
      <c r="AH14" s="36"/>
      <c r="AI14" s="36"/>
      <c r="AJ14" s="36"/>
      <c r="AK14" s="36"/>
      <c r="AL14" s="36"/>
      <c r="AM14" s="39">
        <v>16400</v>
      </c>
      <c r="AN14" s="36"/>
      <c r="AO14" s="36"/>
      <c r="AP14" s="36"/>
      <c r="AQ14" s="36"/>
      <c r="AR14" s="36"/>
      <c r="AS14" s="36"/>
      <c r="AT14" s="36"/>
      <c r="AU14" s="36"/>
      <c r="AV14" s="36">
        <v>0</v>
      </c>
    </row>
    <row r="15" spans="1:48" s="23" customFormat="1" x14ac:dyDescent="0.35">
      <c r="A15" s="36">
        <v>890306215</v>
      </c>
      <c r="B15" s="36" t="s">
        <v>51</v>
      </c>
      <c r="C15" s="37" t="s">
        <v>10</v>
      </c>
      <c r="D15" s="37">
        <v>13401</v>
      </c>
      <c r="E15" s="36" t="s">
        <v>88</v>
      </c>
      <c r="F15" s="36" t="s">
        <v>89</v>
      </c>
      <c r="G15" s="38">
        <v>45726</v>
      </c>
      <c r="H15" s="38"/>
      <c r="I15" s="39">
        <v>238000</v>
      </c>
      <c r="J15" s="39">
        <v>238000</v>
      </c>
      <c r="K15" s="36" t="e">
        <v>#N/A</v>
      </c>
      <c r="L15" s="36" t="s">
        <v>92</v>
      </c>
      <c r="M15" s="36">
        <v>0</v>
      </c>
      <c r="N15" s="36"/>
      <c r="O15" s="36" t="s">
        <v>81</v>
      </c>
      <c r="P15" s="41">
        <v>45726</v>
      </c>
      <c r="Q15" s="41">
        <v>45726</v>
      </c>
      <c r="R15" s="41">
        <v>45745</v>
      </c>
      <c r="S15" s="41"/>
      <c r="T15" s="42">
        <v>32</v>
      </c>
      <c r="U15" s="42" t="s">
        <v>99</v>
      </c>
      <c r="V15" s="40">
        <v>238000</v>
      </c>
      <c r="W15" s="40">
        <v>238000</v>
      </c>
      <c r="X15" s="36">
        <v>0</v>
      </c>
      <c r="Y15" s="36">
        <v>0</v>
      </c>
      <c r="Z15" s="40">
        <v>4500</v>
      </c>
      <c r="AA15" s="36">
        <v>0</v>
      </c>
      <c r="AB15" s="36"/>
      <c r="AC15" s="36"/>
      <c r="AD15" s="36"/>
      <c r="AE15" s="36" t="s">
        <v>61</v>
      </c>
      <c r="AF15" s="36"/>
      <c r="AG15" s="36" t="s">
        <v>56</v>
      </c>
      <c r="AH15" s="36"/>
      <c r="AI15" s="36"/>
      <c r="AJ15" s="36"/>
      <c r="AK15" s="36"/>
      <c r="AL15" s="36"/>
      <c r="AM15" s="36"/>
      <c r="AN15" s="39">
        <v>238000</v>
      </c>
      <c r="AO15" s="36"/>
      <c r="AP15" s="36"/>
      <c r="AQ15" s="36"/>
      <c r="AR15" s="36"/>
      <c r="AS15" s="36"/>
      <c r="AT15" s="36"/>
      <c r="AU15" s="36"/>
      <c r="AV15" s="36">
        <v>0</v>
      </c>
    </row>
    <row r="17" spans="8:8" x14ac:dyDescent="0.35">
      <c r="H17" s="112"/>
    </row>
    <row r="18" spans="8:8" x14ac:dyDescent="0.35">
      <c r="H18" s="112"/>
    </row>
    <row r="19" spans="8:8" x14ac:dyDescent="0.35">
      <c r="H19" s="112"/>
    </row>
    <row r="20" spans="8:8" x14ac:dyDescent="0.35">
      <c r="H20" s="112"/>
    </row>
    <row r="21" spans="8:8" x14ac:dyDescent="0.35">
      <c r="H21" s="112"/>
    </row>
    <row r="22" spans="8:8" x14ac:dyDescent="0.35">
      <c r="H22" s="112"/>
    </row>
    <row r="23" spans="8:8" x14ac:dyDescent="0.35">
      <c r="H23" s="112"/>
    </row>
  </sheetData>
  <autoFilter ref="A2:BA15" xr:uid="{4EE43067-1A35-40AC-8AEB-464482DDC9B2}"/>
  <conditionalFormatting sqref="E1">
    <cfRule type="duplicateValues" dxfId="7" priority="7"/>
    <cfRule type="duplicateValues" dxfId="6" priority="8"/>
    <cfRule type="duplicateValues" dxfId="5" priority="9"/>
  </conditionalFormatting>
  <conditionalFormatting sqref="E2">
    <cfRule type="duplicateValues" dxfId="4" priority="3"/>
    <cfRule type="duplicateValues" dxfId="3" priority="4"/>
    <cfRule type="duplicateValues" dxfId="2" priority="6"/>
  </conditionalFormatting>
  <conditionalFormatting sqref="E3:E15">
    <cfRule type="duplicateValues" dxfId="1" priority="1"/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I15 AJ9:AJ12 AN3:AN8 J3:J12" xr:uid="{4A91A800-3A2B-4944-B2AB-2F890F9389B8}">
      <formula1>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07D65-BDA6-4750-BEBF-2A93C1CD9E32}">
  <dimension ref="B1:J42"/>
  <sheetViews>
    <sheetView showGridLines="0" tabSelected="1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43" customWidth="1"/>
    <col min="2" max="2" width="10.90625" style="43"/>
    <col min="3" max="3" width="17.54296875" style="43" customWidth="1"/>
    <col min="4" max="4" width="11.54296875" style="43" customWidth="1"/>
    <col min="5" max="8" width="10.90625" style="43"/>
    <col min="9" max="9" width="22.54296875" style="43" customWidth="1"/>
    <col min="10" max="10" width="14" style="43" customWidth="1"/>
    <col min="11" max="11" width="1.81640625" style="43" customWidth="1"/>
    <col min="12" max="12" width="18" style="43" customWidth="1"/>
    <col min="13" max="13" width="7.1796875" style="43" customWidth="1"/>
    <col min="14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99" t="s">
        <v>103</v>
      </c>
      <c r="E2" s="100"/>
      <c r="F2" s="100"/>
      <c r="G2" s="100"/>
      <c r="H2" s="100"/>
      <c r="I2" s="101"/>
      <c r="J2" s="105" t="s">
        <v>104</v>
      </c>
    </row>
    <row r="3" spans="2:10" ht="15.75" customHeight="1" thickBot="1" x14ac:dyDescent="0.3">
      <c r="B3" s="46"/>
      <c r="C3" s="47"/>
      <c r="D3" s="102"/>
      <c r="E3" s="103"/>
      <c r="F3" s="103"/>
      <c r="G3" s="103"/>
      <c r="H3" s="103"/>
      <c r="I3" s="104"/>
      <c r="J3" s="106"/>
    </row>
    <row r="4" spans="2:10" ht="13" x14ac:dyDescent="0.25">
      <c r="B4" s="46"/>
      <c r="C4" s="47"/>
      <c r="D4" s="48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52" t="s">
        <v>105</v>
      </c>
      <c r="E5" s="53"/>
      <c r="F5" s="53"/>
      <c r="G5" s="53"/>
      <c r="H5" s="53"/>
      <c r="I5" s="54"/>
      <c r="J5" s="54" t="s">
        <v>106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tr">
        <f ca="1">+CONCATENATE("Santiago de Cali, ",TEXT(TODAY(),"MMMM DD YYYY"))</f>
        <v>Santiago de Cali, mayo 07 2025</v>
      </c>
      <c r="J9" s="62"/>
    </row>
    <row r="10" spans="2:10" ht="13" x14ac:dyDescent="0.3">
      <c r="B10" s="61"/>
      <c r="C10" s="63"/>
      <c r="E10" s="64"/>
      <c r="H10" s="65"/>
      <c r="J10" s="62"/>
    </row>
    <row r="11" spans="2:10" x14ac:dyDescent="0.25">
      <c r="B11" s="61"/>
      <c r="J11" s="62"/>
    </row>
    <row r="12" spans="2:10" ht="13" x14ac:dyDescent="0.3">
      <c r="B12" s="61"/>
      <c r="C12" s="63" t="s">
        <v>140</v>
      </c>
      <c r="J12" s="62"/>
    </row>
    <row r="13" spans="2:10" ht="13" x14ac:dyDescent="0.3">
      <c r="B13" s="61"/>
      <c r="C13" s="63" t="s">
        <v>141</v>
      </c>
      <c r="J13" s="62"/>
    </row>
    <row r="14" spans="2:10" x14ac:dyDescent="0.25">
      <c r="B14" s="61"/>
      <c r="J14" s="62"/>
    </row>
    <row r="15" spans="2:10" x14ac:dyDescent="0.25">
      <c r="B15" s="61"/>
      <c r="C15" s="43" t="s">
        <v>139</v>
      </c>
      <c r="J15" s="62"/>
    </row>
    <row r="16" spans="2:10" x14ac:dyDescent="0.25">
      <c r="B16" s="61"/>
      <c r="C16" s="66"/>
      <c r="J16" s="62"/>
    </row>
    <row r="17" spans="2:10" ht="13" x14ac:dyDescent="0.25">
      <c r="B17" s="61"/>
      <c r="C17" s="43" t="s">
        <v>142</v>
      </c>
      <c r="D17" s="64"/>
      <c r="H17" s="67" t="s">
        <v>107</v>
      </c>
      <c r="I17" s="68" t="s">
        <v>108</v>
      </c>
      <c r="J17" s="62"/>
    </row>
    <row r="18" spans="2:10" ht="13" x14ac:dyDescent="0.3">
      <c r="B18" s="61"/>
      <c r="C18" s="63" t="s">
        <v>109</v>
      </c>
      <c r="D18" s="63"/>
      <c r="E18" s="63"/>
      <c r="F18" s="63"/>
      <c r="H18" s="69">
        <v>13</v>
      </c>
      <c r="I18" s="70">
        <v>8770300</v>
      </c>
      <c r="J18" s="62"/>
    </row>
    <row r="19" spans="2:10" x14ac:dyDescent="0.25">
      <c r="B19" s="61"/>
      <c r="C19" s="43" t="s">
        <v>110</v>
      </c>
      <c r="H19" s="71">
        <v>0</v>
      </c>
      <c r="I19" s="72">
        <v>0</v>
      </c>
      <c r="J19" s="62"/>
    </row>
    <row r="20" spans="2:10" x14ac:dyDescent="0.25">
      <c r="B20" s="61"/>
      <c r="C20" s="43" t="s">
        <v>111</v>
      </c>
      <c r="H20" s="71">
        <v>0</v>
      </c>
      <c r="I20" s="72">
        <v>0</v>
      </c>
      <c r="J20" s="62"/>
    </row>
    <row r="21" spans="2:10" x14ac:dyDescent="0.25">
      <c r="B21" s="61"/>
      <c r="C21" s="43" t="s">
        <v>112</v>
      </c>
      <c r="H21" s="71">
        <v>4</v>
      </c>
      <c r="I21" s="72">
        <v>7120000</v>
      </c>
      <c r="J21" s="62"/>
    </row>
    <row r="22" spans="2:10" x14ac:dyDescent="0.25">
      <c r="B22" s="61"/>
      <c r="C22" s="43" t="s">
        <v>113</v>
      </c>
      <c r="H22" s="71">
        <v>0</v>
      </c>
      <c r="I22" s="72">
        <v>0</v>
      </c>
      <c r="J22" s="62"/>
    </row>
    <row r="23" spans="2:10" x14ac:dyDescent="0.25">
      <c r="B23" s="61"/>
      <c r="C23" s="43" t="s">
        <v>114</v>
      </c>
      <c r="H23" s="71">
        <v>0</v>
      </c>
      <c r="I23" s="72">
        <v>0</v>
      </c>
      <c r="J23" s="62"/>
    </row>
    <row r="24" spans="2:10" ht="13" thickBot="1" x14ac:dyDescent="0.3">
      <c r="B24" s="61"/>
      <c r="C24" s="43" t="s">
        <v>115</v>
      </c>
      <c r="H24" s="73">
        <v>2</v>
      </c>
      <c r="I24" s="74">
        <v>20500</v>
      </c>
      <c r="J24" s="62"/>
    </row>
    <row r="25" spans="2:10" ht="13" x14ac:dyDescent="0.3">
      <c r="B25" s="61"/>
      <c r="C25" s="63" t="s">
        <v>116</v>
      </c>
      <c r="D25" s="63"/>
      <c r="E25" s="63"/>
      <c r="F25" s="63"/>
      <c r="H25" s="69">
        <f>H19+H20+H21+H22+H24+H23</f>
        <v>6</v>
      </c>
      <c r="I25" s="70">
        <f>I19+I20+I21+I22+I24+I23</f>
        <v>7140500</v>
      </c>
      <c r="J25" s="62"/>
    </row>
    <row r="26" spans="2:10" x14ac:dyDescent="0.25">
      <c r="B26" s="61"/>
      <c r="C26" s="43" t="s">
        <v>117</v>
      </c>
      <c r="H26" s="71">
        <v>7</v>
      </c>
      <c r="I26" s="72">
        <v>1629800</v>
      </c>
      <c r="J26" s="62"/>
    </row>
    <row r="27" spans="2:10" ht="13" thickBot="1" x14ac:dyDescent="0.3">
      <c r="B27" s="61"/>
      <c r="C27" s="43" t="s">
        <v>43</v>
      </c>
      <c r="H27" s="73">
        <v>0</v>
      </c>
      <c r="I27" s="74">
        <v>0</v>
      </c>
      <c r="J27" s="62"/>
    </row>
    <row r="28" spans="2:10" ht="13" x14ac:dyDescent="0.3">
      <c r="B28" s="61"/>
      <c r="C28" s="63" t="s">
        <v>118</v>
      </c>
      <c r="D28" s="63"/>
      <c r="E28" s="63"/>
      <c r="F28" s="63"/>
      <c r="H28" s="69">
        <f>H26+H27</f>
        <v>7</v>
      </c>
      <c r="I28" s="70">
        <f>I26+I27</f>
        <v>1629800</v>
      </c>
      <c r="J28" s="62"/>
    </row>
    <row r="29" spans="2:10" ht="13.5" thickBot="1" x14ac:dyDescent="0.35">
      <c r="B29" s="61"/>
      <c r="C29" s="43" t="s">
        <v>119</v>
      </c>
      <c r="D29" s="63"/>
      <c r="E29" s="63"/>
      <c r="F29" s="63"/>
      <c r="H29" s="73">
        <v>0</v>
      </c>
      <c r="I29" s="74">
        <v>0</v>
      </c>
      <c r="J29" s="62"/>
    </row>
    <row r="30" spans="2:10" ht="13" x14ac:dyDescent="0.3">
      <c r="B30" s="61"/>
      <c r="C30" s="63" t="s">
        <v>120</v>
      </c>
      <c r="D30" s="63"/>
      <c r="E30" s="63"/>
      <c r="F30" s="63"/>
      <c r="H30" s="71">
        <f>H29</f>
        <v>0</v>
      </c>
      <c r="I30" s="72">
        <f>I29</f>
        <v>0</v>
      </c>
      <c r="J30" s="62"/>
    </row>
    <row r="31" spans="2:10" ht="13" x14ac:dyDescent="0.3">
      <c r="B31" s="61"/>
      <c r="C31" s="63"/>
      <c r="D31" s="63"/>
      <c r="E31" s="63"/>
      <c r="F31" s="63"/>
      <c r="H31" s="75"/>
      <c r="I31" s="70"/>
      <c r="J31" s="62"/>
    </row>
    <row r="32" spans="2:10" ht="13.5" thickBot="1" x14ac:dyDescent="0.35">
      <c r="B32" s="61"/>
      <c r="C32" s="63" t="s">
        <v>121</v>
      </c>
      <c r="D32" s="63"/>
      <c r="H32" s="76">
        <f>H25+H28+H30</f>
        <v>13</v>
      </c>
      <c r="I32" s="77">
        <f>I25+I28+I30</f>
        <v>8770300</v>
      </c>
      <c r="J32" s="62"/>
    </row>
    <row r="33" spans="2:10" ht="13.5" thickTop="1" x14ac:dyDescent="0.3">
      <c r="B33" s="61"/>
      <c r="C33" s="63"/>
      <c r="D33" s="63"/>
      <c r="H33" s="78">
        <f>+H18-H32</f>
        <v>0</v>
      </c>
      <c r="I33" s="72">
        <f>+I18-I32</f>
        <v>0</v>
      </c>
      <c r="J33" s="62"/>
    </row>
    <row r="34" spans="2:10" x14ac:dyDescent="0.25">
      <c r="B34" s="61"/>
      <c r="G34" s="78"/>
      <c r="H34" s="78"/>
      <c r="I34" s="78"/>
      <c r="J34" s="62"/>
    </row>
    <row r="35" spans="2:10" x14ac:dyDescent="0.25">
      <c r="B35" s="61"/>
      <c r="G35" s="78"/>
      <c r="H35" s="78"/>
      <c r="I35" s="78"/>
      <c r="J35" s="62"/>
    </row>
    <row r="36" spans="2:10" ht="13" x14ac:dyDescent="0.3">
      <c r="B36" s="61"/>
      <c r="C36" s="63"/>
      <c r="G36" s="78"/>
      <c r="H36" s="78"/>
      <c r="I36" s="78"/>
      <c r="J36" s="62"/>
    </row>
    <row r="37" spans="2:10" ht="13.5" thickBot="1" x14ac:dyDescent="0.35">
      <c r="B37" s="61"/>
      <c r="C37" s="79" t="s">
        <v>122</v>
      </c>
      <c r="D37" s="80"/>
      <c r="H37" s="79" t="s">
        <v>123</v>
      </c>
      <c r="I37" s="80"/>
      <c r="J37" s="62"/>
    </row>
    <row r="38" spans="2:10" ht="13" x14ac:dyDescent="0.3">
      <c r="B38" s="61"/>
      <c r="C38" s="63" t="s">
        <v>124</v>
      </c>
      <c r="D38" s="78"/>
      <c r="H38" s="81" t="s">
        <v>125</v>
      </c>
      <c r="I38" s="78"/>
      <c r="J38" s="62"/>
    </row>
    <row r="39" spans="2:10" ht="13" x14ac:dyDescent="0.3">
      <c r="B39" s="61"/>
      <c r="C39" s="63" t="s">
        <v>51</v>
      </c>
      <c r="H39" s="63" t="s">
        <v>126</v>
      </c>
      <c r="I39" s="78"/>
      <c r="J39" s="62"/>
    </row>
    <row r="40" spans="2:10" x14ac:dyDescent="0.25">
      <c r="B40" s="61"/>
      <c r="G40" s="78"/>
      <c r="H40" s="78"/>
      <c r="I40" s="78"/>
      <c r="J40" s="62"/>
    </row>
    <row r="41" spans="2:10" ht="12.75" customHeight="1" x14ac:dyDescent="0.25">
      <c r="B41" s="61"/>
      <c r="C41" s="107" t="s">
        <v>127</v>
      </c>
      <c r="D41" s="107"/>
      <c r="E41" s="107"/>
      <c r="F41" s="107"/>
      <c r="G41" s="107"/>
      <c r="H41" s="107"/>
      <c r="I41" s="107"/>
      <c r="J41" s="62"/>
    </row>
    <row r="42" spans="2:10" ht="18.75" customHeight="1" thickBot="1" x14ac:dyDescent="0.3">
      <c r="B42" s="82"/>
      <c r="C42" s="83"/>
      <c r="D42" s="83"/>
      <c r="E42" s="83"/>
      <c r="F42" s="83"/>
      <c r="G42" s="83"/>
      <c r="H42" s="83"/>
      <c r="I42" s="83"/>
      <c r="J42" s="84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BCFF9-2DD6-4DEA-918F-DFFB4ED1DE2C}">
  <dimension ref="B1:J37"/>
  <sheetViews>
    <sheetView showGridLines="0" topLeftCell="A5" zoomScale="84" zoomScaleNormal="84" zoomScaleSheetLayoutView="100" workbookViewId="0">
      <selection activeCell="I20" sqref="I20"/>
    </sheetView>
  </sheetViews>
  <sheetFormatPr baseColWidth="10" defaultColWidth="11.453125" defaultRowHeight="12.5" x14ac:dyDescent="0.25"/>
  <cols>
    <col min="1" max="1" width="4.453125" style="43" customWidth="1"/>
    <col min="2" max="2" width="11.453125" style="43"/>
    <col min="3" max="3" width="12.81640625" style="43" customWidth="1"/>
    <col min="4" max="4" width="22" style="43" customWidth="1"/>
    <col min="5" max="8" width="11.453125" style="43"/>
    <col min="9" max="9" width="24.81640625" style="43" customWidth="1"/>
    <col min="10" max="10" width="12.54296875" style="43" customWidth="1"/>
    <col min="11" max="11" width="1.81640625" style="43" customWidth="1"/>
    <col min="12" max="16384" width="11.453125" style="43"/>
  </cols>
  <sheetData>
    <row r="1" spans="2:10" ht="18" customHeight="1" thickBot="1" x14ac:dyDescent="0.3"/>
    <row r="2" spans="2:10" ht="19.5" customHeight="1" x14ac:dyDescent="0.25">
      <c r="B2" s="44"/>
      <c r="C2" s="45"/>
      <c r="D2" s="99" t="s">
        <v>128</v>
      </c>
      <c r="E2" s="100"/>
      <c r="F2" s="100"/>
      <c r="G2" s="100"/>
      <c r="H2" s="100"/>
      <c r="I2" s="101"/>
      <c r="J2" s="105" t="s">
        <v>104</v>
      </c>
    </row>
    <row r="3" spans="2:10" ht="15.75" customHeight="1" thickBot="1" x14ac:dyDescent="0.3">
      <c r="B3" s="46"/>
      <c r="C3" s="47"/>
      <c r="D3" s="102"/>
      <c r="E3" s="103"/>
      <c r="F3" s="103"/>
      <c r="G3" s="103"/>
      <c r="H3" s="103"/>
      <c r="I3" s="104"/>
      <c r="J3" s="106"/>
    </row>
    <row r="4" spans="2:10" ht="13" x14ac:dyDescent="0.25">
      <c r="B4" s="46"/>
      <c r="C4" s="47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108" t="s">
        <v>129</v>
      </c>
      <c r="E5" s="109"/>
      <c r="F5" s="109"/>
      <c r="G5" s="109"/>
      <c r="H5" s="109"/>
      <c r="I5" s="110"/>
      <c r="J5" s="54" t="s">
        <v>130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tr">
        <f ca="1">+'FOR-CSA-018'!C9</f>
        <v>Santiago de Cali, mayo 07 2025</v>
      </c>
      <c r="D9" s="65"/>
      <c r="E9" s="64"/>
      <c r="J9" s="62"/>
    </row>
    <row r="10" spans="2:10" ht="13" x14ac:dyDescent="0.3">
      <c r="B10" s="61"/>
      <c r="C10" s="63"/>
      <c r="J10" s="62"/>
    </row>
    <row r="11" spans="2:10" ht="13" x14ac:dyDescent="0.3">
      <c r="B11" s="61"/>
      <c r="C11" s="63" t="str">
        <f>+'FOR-CSA-018'!C12</f>
        <v>Señores : CRUZ ROJA COLOMBIANA</v>
      </c>
      <c r="J11" s="62"/>
    </row>
    <row r="12" spans="2:10" ht="13" x14ac:dyDescent="0.3">
      <c r="B12" s="61"/>
      <c r="C12" s="63" t="str">
        <f>+'FOR-CSA-018'!C13</f>
        <v>NIT: 890306215</v>
      </c>
      <c r="J12" s="62"/>
    </row>
    <row r="13" spans="2:10" x14ac:dyDescent="0.25">
      <c r="B13" s="61"/>
      <c r="J13" s="62"/>
    </row>
    <row r="14" spans="2:10" x14ac:dyDescent="0.25">
      <c r="B14" s="61"/>
      <c r="C14" s="43" t="s">
        <v>131</v>
      </c>
      <c r="J14" s="62"/>
    </row>
    <row r="15" spans="2:10" x14ac:dyDescent="0.25">
      <c r="B15" s="61"/>
      <c r="C15" s="66"/>
      <c r="J15" s="62"/>
    </row>
    <row r="16" spans="2:10" ht="13" x14ac:dyDescent="0.3">
      <c r="B16" s="61"/>
      <c r="C16" s="85"/>
      <c r="D16" s="64"/>
      <c r="H16" s="86" t="s">
        <v>107</v>
      </c>
      <c r="I16" s="86" t="s">
        <v>108</v>
      </c>
      <c r="J16" s="62"/>
    </row>
    <row r="17" spans="2:10" ht="13" x14ac:dyDescent="0.3">
      <c r="B17" s="61"/>
      <c r="C17" s="63" t="str">
        <f>+'FOR-CSA-018'!C17</f>
        <v>Con Corte al dia: 30/04/2025</v>
      </c>
      <c r="D17" s="63"/>
      <c r="E17" s="63"/>
      <c r="F17" s="63"/>
      <c r="H17" s="87">
        <f>+SUM(H18:H23)</f>
        <v>6</v>
      </c>
      <c r="I17" s="88">
        <f>+SUM(I18:I23)</f>
        <v>7140500</v>
      </c>
      <c r="J17" s="62"/>
    </row>
    <row r="18" spans="2:10" x14ac:dyDescent="0.25">
      <c r="B18" s="61"/>
      <c r="C18" s="43" t="s">
        <v>110</v>
      </c>
      <c r="H18" s="89">
        <f>+'FOR-CSA-018'!H19</f>
        <v>0</v>
      </c>
      <c r="I18" s="90">
        <f>+'FOR-CSA-018'!I19</f>
        <v>0</v>
      </c>
      <c r="J18" s="62"/>
    </row>
    <row r="19" spans="2:10" x14ac:dyDescent="0.25">
      <c r="B19" s="61"/>
      <c r="C19" s="43" t="s">
        <v>111</v>
      </c>
      <c r="H19" s="89">
        <f>+'FOR-CSA-018'!H20</f>
        <v>0</v>
      </c>
      <c r="I19" s="90">
        <f>+'FOR-CSA-018'!I20</f>
        <v>0</v>
      </c>
      <c r="J19" s="62"/>
    </row>
    <row r="20" spans="2:10" x14ac:dyDescent="0.25">
      <c r="B20" s="61"/>
      <c r="C20" s="43" t="s">
        <v>112</v>
      </c>
      <c r="H20" s="89">
        <f>+'FOR-CSA-018'!H21</f>
        <v>4</v>
      </c>
      <c r="I20" s="90">
        <f>+'FOR-CSA-018'!I21</f>
        <v>7120000</v>
      </c>
      <c r="J20" s="62"/>
    </row>
    <row r="21" spans="2:10" x14ac:dyDescent="0.25">
      <c r="B21" s="61"/>
      <c r="C21" s="43" t="s">
        <v>113</v>
      </c>
      <c r="H21" s="89">
        <f>+'FOR-CSA-018'!H22</f>
        <v>0</v>
      </c>
      <c r="I21" s="90">
        <f>+'FOR-CSA-018'!I22</f>
        <v>0</v>
      </c>
      <c r="J21" s="62"/>
    </row>
    <row r="22" spans="2:10" x14ac:dyDescent="0.25">
      <c r="B22" s="61"/>
      <c r="C22" s="43" t="s">
        <v>114</v>
      </c>
      <c r="H22" s="89">
        <f>+'FOR-CSA-018'!H23</f>
        <v>0</v>
      </c>
      <c r="I22" s="90">
        <f>+'FOR-CSA-018'!I23</f>
        <v>0</v>
      </c>
      <c r="J22" s="62"/>
    </row>
    <row r="23" spans="2:10" x14ac:dyDescent="0.25">
      <c r="B23" s="61"/>
      <c r="C23" s="43" t="s">
        <v>132</v>
      </c>
      <c r="H23" s="89">
        <f>+'FOR-CSA-018'!H24</f>
        <v>2</v>
      </c>
      <c r="I23" s="90">
        <f>+'FOR-CSA-018'!I24</f>
        <v>20500</v>
      </c>
      <c r="J23" s="62"/>
    </row>
    <row r="24" spans="2:10" ht="13" x14ac:dyDescent="0.3">
      <c r="B24" s="61"/>
      <c r="C24" s="63" t="s">
        <v>133</v>
      </c>
      <c r="D24" s="63"/>
      <c r="E24" s="63"/>
      <c r="F24" s="63"/>
      <c r="H24" s="87">
        <f>SUM(H18:H23)</f>
        <v>6</v>
      </c>
      <c r="I24" s="88">
        <f>+SUBTOTAL(9,I18:I23)</f>
        <v>7140500</v>
      </c>
      <c r="J24" s="62"/>
    </row>
    <row r="25" spans="2:10" ht="13.5" thickBot="1" x14ac:dyDescent="0.35">
      <c r="B25" s="61"/>
      <c r="C25" s="63"/>
      <c r="D25" s="63"/>
      <c r="H25" s="91"/>
      <c r="I25" s="92"/>
      <c r="J25" s="62"/>
    </row>
    <row r="26" spans="2:10" ht="13.5" thickTop="1" x14ac:dyDescent="0.3">
      <c r="B26" s="61"/>
      <c r="C26" s="63"/>
      <c r="D26" s="63"/>
      <c r="H26" s="78"/>
      <c r="I26" s="72"/>
      <c r="J26" s="62"/>
    </row>
    <row r="27" spans="2:10" ht="13" x14ac:dyDescent="0.3">
      <c r="B27" s="61"/>
      <c r="C27" s="63"/>
      <c r="D27" s="63"/>
      <c r="H27" s="78"/>
      <c r="I27" s="72"/>
      <c r="J27" s="62"/>
    </row>
    <row r="28" spans="2:10" ht="13" x14ac:dyDescent="0.3">
      <c r="B28" s="61"/>
      <c r="C28" s="63"/>
      <c r="D28" s="63"/>
      <c r="H28" s="78"/>
      <c r="I28" s="72"/>
      <c r="J28" s="62"/>
    </row>
    <row r="29" spans="2:10" x14ac:dyDescent="0.25">
      <c r="B29" s="61"/>
      <c r="G29" s="78"/>
      <c r="H29" s="78"/>
      <c r="I29" s="78"/>
      <c r="J29" s="62"/>
    </row>
    <row r="30" spans="2:10" ht="13.5" thickBot="1" x14ac:dyDescent="0.35">
      <c r="B30" s="61"/>
      <c r="C30" s="79" t="str">
        <f>+'FOR-CSA-018'!C37</f>
        <v>Nombre</v>
      </c>
      <c r="D30" s="79"/>
      <c r="G30" s="79" t="str">
        <f>+'FOR-CSA-018'!H37</f>
        <v>Lizeth Ome G.</v>
      </c>
      <c r="H30" s="80"/>
      <c r="I30" s="78"/>
      <c r="J30" s="62"/>
    </row>
    <row r="31" spans="2:10" ht="13" x14ac:dyDescent="0.3">
      <c r="B31" s="61"/>
      <c r="C31" s="81" t="str">
        <f>+'FOR-CSA-018'!C38</f>
        <v>Cargo</v>
      </c>
      <c r="D31" s="81"/>
      <c r="G31" s="81" t="str">
        <f>+'FOR-CSA-018'!H38</f>
        <v>Cartera - Cuentas Salud</v>
      </c>
      <c r="H31" s="78"/>
      <c r="I31" s="78"/>
      <c r="J31" s="62"/>
    </row>
    <row r="32" spans="2:10" ht="13" x14ac:dyDescent="0.3">
      <c r="B32" s="61"/>
      <c r="C32" s="81" t="str">
        <f>+'FOR-CSA-018'!C39</f>
        <v>CRUZ ROJA COLOMBIANA</v>
      </c>
      <c r="D32" s="81"/>
      <c r="G32" s="81" t="str">
        <f>+'FOR-CSA-018'!H39</f>
        <v>EPS Comfenalco Valle.</v>
      </c>
      <c r="H32" s="78"/>
      <c r="I32" s="78"/>
      <c r="J32" s="62"/>
    </row>
    <row r="33" spans="2:10" ht="13" x14ac:dyDescent="0.3">
      <c r="B33" s="61"/>
      <c r="C33" s="81"/>
      <c r="D33" s="81"/>
      <c r="G33" s="81"/>
      <c r="H33" s="78"/>
      <c r="I33" s="78"/>
      <c r="J33" s="62"/>
    </row>
    <row r="34" spans="2:10" ht="13" x14ac:dyDescent="0.3">
      <c r="B34" s="61"/>
      <c r="C34" s="81"/>
      <c r="D34" s="81"/>
      <c r="G34" s="81"/>
      <c r="H34" s="78"/>
      <c r="I34" s="78"/>
      <c r="J34" s="62"/>
    </row>
    <row r="35" spans="2:10" ht="14" x14ac:dyDescent="0.25">
      <c r="B35" s="61"/>
      <c r="C35" s="111" t="s">
        <v>134</v>
      </c>
      <c r="D35" s="111"/>
      <c r="E35" s="111"/>
      <c r="F35" s="111"/>
      <c r="G35" s="111"/>
      <c r="H35" s="111"/>
      <c r="I35" s="111"/>
      <c r="J35" s="62"/>
    </row>
    <row r="36" spans="2:10" ht="13" x14ac:dyDescent="0.3">
      <c r="B36" s="61"/>
      <c r="C36" s="81"/>
      <c r="D36" s="81"/>
      <c r="G36" s="81"/>
      <c r="H36" s="78"/>
      <c r="I36" s="78"/>
      <c r="J36" s="62"/>
    </row>
    <row r="37" spans="2:10" ht="18.75" customHeight="1" thickBot="1" x14ac:dyDescent="0.3">
      <c r="B37" s="82"/>
      <c r="C37" s="83"/>
      <c r="D37" s="83"/>
      <c r="E37" s="83"/>
      <c r="F37" s="83"/>
      <c r="G37" s="80"/>
      <c r="H37" s="80"/>
      <c r="I37" s="80"/>
      <c r="J37" s="84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2025-05-08T01:44:27Z</dcterms:modified>
</cp:coreProperties>
</file>