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891301447 HOSP ULPIANO TASCON QUINTERO E.S.E\"/>
    </mc:Choice>
  </mc:AlternateContent>
  <xr:revisionPtr revIDLastSave="0" documentId="13_ncr:1_{59A153E4-6730-414F-85A6-4B2D178B1671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PAGOS" sheetId="5" r:id="rId1"/>
    <sheet name="INFO IPS" sheetId="1" r:id="rId2"/>
    <sheet name="ESTADO CADA FACT" sheetId="6" r:id="rId3"/>
    <sheet name="FOR-CSA-018" sheetId="7" r:id="rId4"/>
    <sheet name="CIRCULAR 030" sheetId="8" r:id="rId5"/>
  </sheets>
  <externalReferences>
    <externalReference r:id="rId6"/>
    <externalReference r:id="rId7"/>
  </externalReferences>
  <definedNames>
    <definedName name="_xlnm._FilterDatabase" localSheetId="2" hidden="1">'ESTADO CADA FACT'!$A$2:$AW$39</definedName>
    <definedName name="_xlnm._FilterDatabase" localSheetId="1" hidden="1">'INFO IPS'!$A$8:$K$46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6" l="1"/>
  <c r="I1" i="6"/>
  <c r="G32" i="8"/>
  <c r="C32" i="8"/>
  <c r="G31" i="8"/>
  <c r="C31" i="8"/>
  <c r="G30" i="8"/>
  <c r="C30" i="8"/>
  <c r="I23" i="8"/>
  <c r="H23" i="8"/>
  <c r="I22" i="8"/>
  <c r="H22" i="8"/>
  <c r="I21" i="8"/>
  <c r="H21" i="8"/>
  <c r="I20" i="8"/>
  <c r="H20" i="8"/>
  <c r="I19" i="8"/>
  <c r="H19" i="8"/>
  <c r="I18" i="8"/>
  <c r="I17" i="8" s="1"/>
  <c r="H18" i="8"/>
  <c r="C17" i="8"/>
  <c r="I30" i="7"/>
  <c r="H30" i="7"/>
  <c r="I28" i="7"/>
  <c r="H28" i="7"/>
  <c r="I25" i="7"/>
  <c r="H25" i="7"/>
  <c r="H32" i="7" s="1"/>
  <c r="H33" i="7" s="1"/>
  <c r="C12" i="8"/>
  <c r="C11" i="8"/>
  <c r="C9" i="7"/>
  <c r="C9" i="8" s="1"/>
  <c r="I32" i="7" l="1"/>
  <c r="I33" i="7" s="1"/>
  <c r="H17" i="8"/>
  <c r="H24" i="8"/>
  <c r="I24" i="8"/>
  <c r="E9" i="6" l="1"/>
  <c r="F9" i="6" s="1"/>
  <c r="E8" i="6"/>
  <c r="F8" i="6" s="1"/>
  <c r="E7" i="6"/>
  <c r="F7" i="6" s="1"/>
  <c r="E6" i="6"/>
  <c r="F6" i="6" s="1"/>
  <c r="E5" i="6"/>
  <c r="F5" i="6" s="1"/>
  <c r="E4" i="6"/>
  <c r="F4" i="6" s="1"/>
  <c r="E3" i="6"/>
  <c r="F3" i="6" s="1"/>
  <c r="E39" i="6"/>
  <c r="F39" i="6" s="1"/>
  <c r="E38" i="6"/>
  <c r="F38" i="6" s="1"/>
  <c r="E37" i="6"/>
  <c r="F37" i="6" s="1"/>
  <c r="E36" i="6"/>
  <c r="F36" i="6" s="1"/>
  <c r="E35" i="6"/>
  <c r="F35" i="6" s="1"/>
  <c r="E34" i="6"/>
  <c r="F34" i="6" s="1"/>
  <c r="E33" i="6"/>
  <c r="F33" i="6" s="1"/>
  <c r="E32" i="6"/>
  <c r="F32" i="6" s="1"/>
  <c r="E31" i="6"/>
  <c r="F31" i="6" s="1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22" i="6"/>
  <c r="F22" i="6" s="1"/>
  <c r="E21" i="6"/>
  <c r="F21" i="6" s="1"/>
  <c r="E20" i="6"/>
  <c r="F20" i="6" s="1"/>
  <c r="E19" i="6"/>
  <c r="F19" i="6" s="1"/>
  <c r="E18" i="6"/>
  <c r="F18" i="6" s="1"/>
  <c r="E17" i="6"/>
  <c r="F17" i="6" s="1"/>
  <c r="E16" i="6"/>
  <c r="F16" i="6" s="1"/>
  <c r="E15" i="6"/>
  <c r="F15" i="6" s="1"/>
  <c r="E14" i="6"/>
  <c r="F14" i="6" s="1"/>
  <c r="E13" i="6"/>
  <c r="F13" i="6" s="1"/>
  <c r="E12" i="6"/>
  <c r="F12" i="6" s="1"/>
  <c r="E11" i="6"/>
  <c r="F11" i="6" s="1"/>
  <c r="E10" i="6"/>
  <c r="F10" i="6" s="1"/>
  <c r="N2" i="6"/>
  <c r="AR1" i="6"/>
  <c r="AQ1" i="6"/>
  <c r="AP1" i="6"/>
  <c r="AO1" i="6"/>
  <c r="AN1" i="6"/>
  <c r="AM1" i="6"/>
  <c r="AL1" i="6"/>
  <c r="AK1" i="6"/>
  <c r="AJ1" i="6"/>
  <c r="AI1" i="6"/>
  <c r="AB1" i="6"/>
  <c r="Z1" i="6"/>
  <c r="Y1" i="6"/>
  <c r="X1" i="6"/>
  <c r="O1" i="6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9" i="1"/>
  <c r="H42" i="1"/>
  <c r="I42" i="1" s="1"/>
  <c r="H43" i="1"/>
  <c r="I43" i="1" s="1"/>
  <c r="H44" i="1"/>
  <c r="I44" i="1" s="1"/>
  <c r="H45" i="1"/>
  <c r="I45" i="1" s="1"/>
  <c r="M1" i="6" l="1"/>
  <c r="H41" i="1"/>
  <c r="I41" i="1" s="1"/>
  <c r="H40" i="1"/>
  <c r="H39" i="1"/>
  <c r="H38" i="1"/>
  <c r="H37" i="1"/>
  <c r="H36" i="1"/>
  <c r="H10" i="1" l="1"/>
  <c r="I10" i="1" s="1"/>
  <c r="H11" i="1"/>
  <c r="H12" i="1"/>
  <c r="I12" i="1" s="1"/>
  <c r="H13" i="1"/>
  <c r="I13" i="1" s="1"/>
  <c r="H14" i="1"/>
  <c r="I14" i="1" s="1"/>
  <c r="H15" i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H24" i="1"/>
  <c r="I24" i="1" s="1"/>
  <c r="H25" i="1"/>
  <c r="I25" i="1" s="1"/>
  <c r="H26" i="1"/>
  <c r="I26" i="1" s="1"/>
  <c r="H27" i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6" i="1"/>
  <c r="I37" i="1"/>
  <c r="I38" i="1"/>
  <c r="I40" i="1"/>
  <c r="H9" i="1"/>
  <c r="I11" i="1"/>
  <c r="I15" i="1"/>
  <c r="I23" i="1"/>
  <c r="I27" i="1"/>
  <c r="I35" i="1"/>
  <c r="I39" i="1"/>
  <c r="I9" i="1" l="1"/>
  <c r="I46" i="1" s="1"/>
</calcChain>
</file>

<file path=xl/sharedStrings.xml><?xml version="1.0" encoding="utf-8"?>
<sst xmlns="http://schemas.openxmlformats.org/spreadsheetml/2006/main" count="533" uniqueCount="127">
  <si>
    <t>EMPRESA SOCIAL DEL ESTADO</t>
  </si>
  <si>
    <t>HOSPITAL ULPIANO TASCON QUINTERO</t>
  </si>
  <si>
    <t>NIT 891.301.447-3</t>
  </si>
  <si>
    <t>CUENTA DE COBRO</t>
  </si>
  <si>
    <t>EVENTO</t>
  </si>
  <si>
    <t>ESTADO DE CARTERA EPS COMFENALCO</t>
  </si>
  <si>
    <t>NIT IPS</t>
  </si>
  <si>
    <t>NOMBRE IPS</t>
  </si>
  <si>
    <t>PREFIJO</t>
  </si>
  <si>
    <t>EVEN</t>
  </si>
  <si>
    <t>IPS FECHA RADICADO</t>
  </si>
  <si>
    <t>IPS VALOR FACTURA</t>
  </si>
  <si>
    <t>IPS SALDO FACTURA</t>
  </si>
  <si>
    <t>TIPO CONTRATO</t>
  </si>
  <si>
    <t>NUMERO FACTURA</t>
  </si>
  <si>
    <t>SEDE/CIUDAD</t>
  </si>
  <si>
    <t>SAN PEDRO VALLE</t>
  </si>
  <si>
    <t>PAGOS</t>
  </si>
  <si>
    <t>FACTURA</t>
  </si>
  <si>
    <t>PAGO</t>
  </si>
  <si>
    <t>FECHA</t>
  </si>
  <si>
    <t>REVISAR PAGOS DE NOVIEMBRE Y DICIEMBRE</t>
  </si>
  <si>
    <t>OK</t>
  </si>
  <si>
    <t>EDAD CARTERA</t>
  </si>
  <si>
    <t>Nombre IPS</t>
  </si>
  <si>
    <t>Prefijo Factura</t>
  </si>
  <si>
    <t>Numero Factura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</si>
  <si>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</si>
  <si>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</si>
  <si>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</si>
  <si>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</si>
  <si>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</si>
  <si>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</si>
  <si>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</si>
  <si>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</si>
  <si>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</si>
  <si>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</si>
  <si>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</si>
  <si>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</si>
  <si>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</si>
  <si>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</si>
  <si>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</si>
  <si>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</si>
  <si>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</si>
  <si>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</si>
  <si>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</si>
  <si>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</si>
  <si>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</si>
  <si>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</si>
  <si>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</si>
  <si>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</si>
  <si>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</si>
  <si>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</si>
  <si>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</si>
  <si>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</si>
  <si>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</si>
  <si>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</si>
  <si>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</si>
  <si>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</si>
  <si>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</si>
  <si>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</si>
  <si>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</si>
  <si>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</si>
  <si>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</si>
  <si>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</si>
  <si>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</si>
  <si>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</si>
  <si>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</si>
  <si>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</si>
  <si>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</si>
  <si>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ULPIANO TASCON QUINTERO E.S.E</t>
  </si>
  <si>
    <t>Devuelta</t>
  </si>
  <si>
    <t>Más de 360</t>
  </si>
  <si>
    <t>AUTORIZACION: SE DEVUELVE FACTURA, NO SE EVIDENCIA AUTORIZACION PARA EL CONTROL O SEGUIMIENTO POR MEDICINA GENERAL CUPS 890301. POR FAVOR SOLICITAR AUTORIZACION PARA CONTI NUAR CON EL TRAMITE DE PAGO.</t>
  </si>
  <si>
    <t>AUTORIZACION: SE DEVUELVE FACTURA, NO SE EVIDENCIA AUTORIZACION PARA EL CONTROL O SEGUIMIENTO POR MEDICINA GENERAL CUPS 8931. POR FAVOR SOLICITAR AUTORIZACION PARA CONTI NUAR CON EL TRAMITE DE PAGO.</t>
  </si>
  <si>
    <t>AUTORIZACION</t>
  </si>
  <si>
    <t>Consultas ambulatorias</t>
  </si>
  <si>
    <t>Ambulatorio</t>
  </si>
  <si>
    <t>AUTORIZACION: Se Devuelve factura, no se evidencia autorización para la CITA DE CONTROL O SEGUIMIENTO POR ENFERMERIA CUPS 890305, POR FAVOR SOLICITAR AUTORIZACION PARA TRAMITE DE PAGO.</t>
  </si>
  <si>
    <t>AUTORIZACION: Se Devuelve factura, no se evidencia autorización para la CITA DE CONTROL O SEGUIMIENTO POR ENFERMERIA CUPS 8935, POR FAVOR SOLICITAR AUTORIZACION PARA TRAMITE DE PAGO.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</si>
  <si>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</si>
  <si>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</si>
  <si>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Finalizada</t>
  </si>
  <si>
    <t>0-30</t>
  </si>
  <si>
    <t>Urgencias</t>
  </si>
  <si>
    <t>URG-224-6</t>
  </si>
  <si>
    <t>Factura no radicada</t>
  </si>
  <si>
    <t>Factura devuelta</t>
  </si>
  <si>
    <t>Factura Pendiente por Programacion de Pago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</si>
  <si>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</si>
  <si>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</si>
  <si>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</si>
  <si>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</si>
  <si>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</si>
  <si>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</si>
  <si>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</si>
  <si>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</si>
  <si>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</si>
  <si>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</si>
  <si>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</si>
  <si>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</si>
  <si>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</si>
  <si>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</si>
  <si>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</si>
  <si>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</si>
  <si>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</si>
  <si>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</si>
  <si>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</si>
  <si>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</si>
  <si>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</si>
  <si>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</si>
  <si>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</si>
  <si>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</si>
  <si>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</si>
  <si>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</si>
  <si>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</si>
  <si>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</si>
  <si>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</si>
  <si>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</si>
  <si>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</si>
  <si>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</si>
  <si>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</si>
  <si>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ULPIANO TASCON QUINTERO E.S.E</t>
  </si>
  <si>
    <t>NIT: 891301447</t>
  </si>
  <si>
    <t>A continuacion me permito remitir nuestra respuesta al estado de cartera presentado en la fecha: 06/05/2025</t>
  </si>
  <si>
    <t>Jhon James Guarin Restrepo</t>
  </si>
  <si>
    <t>Asesor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</si>
</sst>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\ #,##0;\-&quot;$&quot;\ #,##0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&quot;$&quot;\ #,##0"/>
    <numFmt numFmtId="166" formatCode="_-&quot;$&quot;\ * #,##0_-;\-&quot;$&quot;\ * #,##0_-;_-&quot;$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41" fontId="0" fillId="0" borderId="2" xfId="3" applyFont="1" applyFill="1" applyBorder="1" applyAlignment="1">
      <alignment horizontal="center"/>
    </xf>
    <xf numFmtId="0" fontId="0" fillId="0" borderId="2" xfId="1" applyNumberFormat="1" applyFont="1" applyFill="1" applyBorder="1" applyAlignment="1">
      <alignment horizontal="center" vertical="center"/>
    </xf>
    <xf numFmtId="0" fontId="7" fillId="0" borderId="2" xfId="2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14" fontId="10" fillId="0" borderId="2" xfId="0" applyNumberFormat="1" applyFont="1" applyBorder="1"/>
    <xf numFmtId="5" fontId="0" fillId="0" borderId="0" xfId="1" applyNumberFormat="1" applyFont="1"/>
    <xf numFmtId="0" fontId="0" fillId="3" borderId="0" xfId="0" applyFill="1"/>
    <xf numFmtId="17" fontId="0" fillId="0" borderId="0" xfId="0" applyNumberFormat="1"/>
    <xf numFmtId="5" fontId="0" fillId="0" borderId="0" xfId="1" applyNumberFormat="1" applyFont="1" applyFill="1" applyBorder="1"/>
    <xf numFmtId="41" fontId="2" fillId="0" borderId="0" xfId="0" applyNumberFormat="1" applyFont="1"/>
    <xf numFmtId="1" fontId="0" fillId="0" borderId="2" xfId="0" applyNumberFormat="1" applyBorder="1" applyAlignment="1">
      <alignment horizontal="center"/>
    </xf>
    <xf numFmtId="1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6" fontId="13" fillId="0" borderId="2" xfId="1" applyNumberFormat="1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2" xfId="1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4" fontId="13" fillId="3" borderId="2" xfId="0" applyNumberFormat="1" applyFont="1" applyFill="1" applyBorder="1" applyAlignment="1">
      <alignment horizontal="center" vertical="center" wrapText="1"/>
    </xf>
    <xf numFmtId="166" fontId="13" fillId="3" borderId="2" xfId="1" applyNumberFormat="1" applyFont="1" applyFill="1" applyBorder="1" applyAlignment="1">
      <alignment horizontal="center" vertical="center" wrapText="1"/>
    </xf>
    <xf numFmtId="166" fontId="13" fillId="6" borderId="2" xfId="1" applyNumberFormat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1" fillId="0" borderId="2" xfId="0" applyFont="1" applyBorder="1"/>
    <xf numFmtId="165" fontId="11" fillId="0" borderId="0" xfId="1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4" fontId="11" fillId="0" borderId="2" xfId="0" applyNumberFormat="1" applyFont="1" applyBorder="1" applyAlignment="1">
      <alignment horizontal="center" vertical="center"/>
    </xf>
    <xf numFmtId="166" fontId="11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6" fontId="13" fillId="5" borderId="2" xfId="1" applyNumberFormat="1" applyFont="1" applyFill="1" applyBorder="1" applyAlignment="1">
      <alignment horizontal="center" vertical="center" wrapText="1"/>
    </xf>
    <xf numFmtId="166" fontId="13" fillId="4" borderId="2" xfId="1" applyNumberFormat="1" applyFont="1" applyFill="1" applyBorder="1" applyAlignment="1">
      <alignment horizontal="center" vertical="center" wrapText="1"/>
    </xf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15" fillId="0" borderId="3" xfId="4" applyFont="1" applyBorder="1" applyAlignment="1">
      <alignment horizontal="centerContinuous" vertical="center"/>
    </xf>
    <xf numFmtId="0" fontId="15" fillId="0" borderId="5" xfId="4" applyFont="1" applyBorder="1" applyAlignment="1">
      <alignment horizontal="centerContinuous" vertical="center"/>
    </xf>
    <xf numFmtId="0" fontId="15" fillId="0" borderId="4" xfId="4" applyFont="1" applyBorder="1" applyAlignment="1">
      <alignment horizontal="centerContinuous" vertical="center"/>
    </xf>
    <xf numFmtId="0" fontId="15" fillId="0" borderId="6" xfId="4" applyFont="1" applyBorder="1" applyAlignment="1">
      <alignment horizontal="centerContinuous" vertical="center"/>
    </xf>
    <xf numFmtId="0" fontId="15" fillId="0" borderId="7" xfId="4" applyFont="1" applyBorder="1" applyAlignment="1">
      <alignment horizontal="centerContinuous" vertical="center"/>
    </xf>
    <xf numFmtId="0" fontId="15" fillId="0" borderId="0" xfId="4" applyFont="1" applyAlignment="1">
      <alignment horizontal="centerContinuous" vertical="center"/>
    </xf>
    <xf numFmtId="0" fontId="15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15" fillId="0" borderId="9" xfId="4" applyFont="1" applyBorder="1" applyAlignment="1">
      <alignment horizontal="centerContinuous" vertical="center"/>
    </xf>
    <xf numFmtId="0" fontId="15" fillId="0" borderId="10" xfId="4" applyFont="1" applyBorder="1" applyAlignment="1">
      <alignment horizontal="centerContinuous" vertical="center"/>
    </xf>
    <xf numFmtId="0" fontId="15" fillId="0" borderId="11" xfId="4" applyFont="1" applyBorder="1" applyAlignment="1">
      <alignment horizontal="centerContinuous" vertical="center"/>
    </xf>
    <xf numFmtId="0" fontId="15" fillId="0" borderId="12" xfId="4" applyFont="1" applyBorder="1" applyAlignment="1">
      <alignment horizontal="centerContinuous" vertical="center"/>
    </xf>
    <xf numFmtId="0" fontId="7" fillId="0" borderId="7" xfId="4" applyFont="1" applyBorder="1"/>
    <xf numFmtId="0" fontId="7" fillId="0" borderId="8" xfId="4" applyFont="1" applyBorder="1"/>
    <xf numFmtId="0" fontId="15" fillId="0" borderId="0" xfId="4" applyFont="1"/>
    <xf numFmtId="14" fontId="7" fillId="0" borderId="0" xfId="4" applyNumberFormat="1" applyFont="1"/>
    <xf numFmtId="167" fontId="7" fillId="0" borderId="0" xfId="4" applyNumberFormat="1" applyFont="1"/>
    <xf numFmtId="14" fontId="7" fillId="0" borderId="0" xfId="4" applyNumberFormat="1" applyFont="1" applyAlignment="1">
      <alignment horizontal="left"/>
    </xf>
    <xf numFmtId="1" fontId="15" fillId="0" borderId="0" xfId="11" applyNumberFormat="1" applyFont="1" applyAlignment="1">
      <alignment horizontal="center" vertical="center"/>
    </xf>
    <xf numFmtId="165" fontId="15" fillId="0" borderId="0" xfId="4" applyNumberFormat="1" applyFont="1" applyAlignment="1">
      <alignment horizontal="center" vertical="center"/>
    </xf>
    <xf numFmtId="1" fontId="15" fillId="0" borderId="0" xfId="4" applyNumberFormat="1" applyFont="1" applyAlignment="1">
      <alignment horizontal="center"/>
    </xf>
    <xf numFmtId="168" fontId="15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8" fontId="7" fillId="0" borderId="0" xfId="4" applyNumberFormat="1" applyFont="1" applyAlignment="1">
      <alignment horizontal="right"/>
    </xf>
    <xf numFmtId="1" fontId="7" fillId="0" borderId="10" xfId="4" applyNumberFormat="1" applyFont="1" applyBorder="1" applyAlignment="1">
      <alignment horizontal="center"/>
    </xf>
    <xf numFmtId="168" fontId="7" fillId="0" borderId="10" xfId="4" applyNumberFormat="1" applyFont="1" applyBorder="1" applyAlignment="1">
      <alignment horizontal="right"/>
    </xf>
    <xf numFmtId="0" fontId="7" fillId="0" borderId="0" xfId="4" applyFont="1" applyAlignment="1">
      <alignment horizontal="center"/>
    </xf>
    <xf numFmtId="1" fontId="15" fillId="0" borderId="14" xfId="4" applyNumberFormat="1" applyFont="1" applyBorder="1" applyAlignment="1">
      <alignment horizontal="center"/>
    </xf>
    <xf numFmtId="168" fontId="15" fillId="0" borderId="14" xfId="4" applyNumberFormat="1" applyFont="1" applyBorder="1" applyAlignment="1">
      <alignment horizontal="right"/>
    </xf>
    <xf numFmtId="168" fontId="7" fillId="0" borderId="0" xfId="4" applyNumberFormat="1" applyFont="1"/>
    <xf numFmtId="168" fontId="15" fillId="0" borderId="10" xfId="4" applyNumberFormat="1" applyFont="1" applyBorder="1"/>
    <xf numFmtId="168" fontId="7" fillId="0" borderId="10" xfId="4" applyNumberFormat="1" applyFont="1" applyBorder="1"/>
    <xf numFmtId="168" fontId="15" fillId="0" borderId="0" xfId="4" applyNumberFormat="1" applyFont="1"/>
    <xf numFmtId="0" fontId="7" fillId="0" borderId="9" xfId="4" applyFont="1" applyBorder="1"/>
    <xf numFmtId="0" fontId="7" fillId="0" borderId="10" xfId="4" applyFont="1" applyBorder="1"/>
    <xf numFmtId="0" fontId="7" fillId="0" borderId="11" xfId="4" applyFont="1" applyBorder="1"/>
    <xf numFmtId="0" fontId="7" fillId="8" borderId="0" xfId="4" applyFont="1" applyFill="1"/>
    <xf numFmtId="0" fontId="15" fillId="0" borderId="0" xfId="4" applyFont="1" applyAlignment="1">
      <alignment horizontal="center"/>
    </xf>
    <xf numFmtId="1" fontId="15" fillId="0" borderId="0" xfId="11" applyNumberFormat="1" applyFont="1" applyAlignment="1">
      <alignment horizontal="right"/>
    </xf>
    <xf numFmtId="169" fontId="15" fillId="0" borderId="0" xfId="9" applyNumberFormat="1" applyFont="1" applyAlignment="1">
      <alignment horizontal="right"/>
    </xf>
    <xf numFmtId="1" fontId="7" fillId="0" borderId="0" xfId="11" applyNumberFormat="1" applyFont="1" applyAlignment="1">
      <alignment horizontal="right"/>
    </xf>
    <xf numFmtId="169" fontId="7" fillId="0" borderId="0" xfId="9" applyNumberFormat="1" applyFont="1" applyAlignment="1">
      <alignment horizontal="right"/>
    </xf>
    <xf numFmtId="170" fontId="7" fillId="0" borderId="14" xfId="9" applyNumberFormat="1" applyFont="1" applyBorder="1" applyAlignment="1">
      <alignment horizontal="center"/>
    </xf>
    <xf numFmtId="169" fontId="7" fillId="0" borderId="14" xfId="9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5" fillId="0" borderId="3" xfId="4" applyFont="1" applyBorder="1" applyAlignment="1">
      <alignment horizontal="center" vertical="center"/>
    </xf>
    <xf numFmtId="0" fontId="15" fillId="0" borderId="5" xfId="4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  <xf numFmtId="0" fontId="15" fillId="0" borderId="9" xfId="4" applyFont="1" applyBorder="1" applyAlignment="1">
      <alignment horizontal="center" vertical="center"/>
    </xf>
    <xf numFmtId="0" fontId="15" fillId="0" borderId="10" xfId="4" applyFont="1" applyBorder="1" applyAlignment="1">
      <alignment horizontal="center" vertical="center"/>
    </xf>
    <xf numFmtId="0" fontId="15" fillId="0" borderId="11" xfId="4" applyFont="1" applyBorder="1" applyAlignment="1">
      <alignment horizontal="center" vertical="center"/>
    </xf>
    <xf numFmtId="0" fontId="15" fillId="0" borderId="6" xfId="4" applyFont="1" applyBorder="1" applyAlignment="1">
      <alignment horizontal="center" vertical="center"/>
    </xf>
    <xf numFmtId="0" fontId="15" fillId="0" borderId="12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5" fillId="0" borderId="8" xfId="4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12">
    <cellStyle name="Millares [0]" xfId="3" builtinId="6"/>
    <cellStyle name="Millares [0] 2" xfId="7" xr:uid="{FAAA1E71-C2CE-4C88-9C15-CD90FDCF82E7}"/>
    <cellStyle name="Millares 2" xfId="5" xr:uid="{00000000-0005-0000-0000-000002000000}"/>
    <cellStyle name="Millares 2 2" xfId="9" xr:uid="{0C43AC74-B4D0-4A67-947C-EB317FED0181}"/>
    <cellStyle name="Millares 2 3" xfId="10" xr:uid="{47A9CE95-03D2-4401-83C8-E02DA246A54D}"/>
    <cellStyle name="Millares 3" xfId="8" xr:uid="{708F5D06-FB62-44C1-A533-B51B5B3376DA}"/>
    <cellStyle name="Millares 3 2" xfId="11" xr:uid="{4A435768-5D75-4057-BF1E-15EA1DD03FFC}"/>
    <cellStyle name="Moneda" xfId="1" builtinId="4"/>
    <cellStyle name="Moneda 2" xfId="6" xr:uid="{5CFE705F-3E31-4816-9B19-EBB29388A9DB}"/>
    <cellStyle name="Normal" xfId="0" builtinId="0"/>
    <cellStyle name="Normal 2 2" xfId="4" xr:uid="{00000000-0005-0000-0000-000005000000}"/>
    <cellStyle name="Normal_Hoja1" xfId="2" xr:uid="{00000000-0005-0000-0000-000006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47625</xdr:rowOff>
    </xdr:from>
    <xdr:to>
      <xdr:col>9</xdr:col>
      <xdr:colOff>0</xdr:colOff>
      <xdr:row>3</xdr:row>
      <xdr:rowOff>119062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7625"/>
          <a:ext cx="0" cy="642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74839</xdr:rowOff>
    </xdr:from>
    <xdr:to>
      <xdr:col>1</xdr:col>
      <xdr:colOff>1622651</xdr:colOff>
      <xdr:row>6</xdr:row>
      <xdr:rowOff>178510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46"/>
        <a:stretch/>
      </xdr:blipFill>
      <xdr:spPr bwMode="auto">
        <a:xfrm>
          <a:off x="0" y="74839"/>
          <a:ext cx="2384651" cy="14507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C852B8-046C-40B6-8280-6B17E200E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A9AF93B-99F9-4876-A087-C8C8959E5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B0996D3-6CFB-4FCD-9549-98F16EA67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61F31A-AF16-4419-BF4E-76C718417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9DF94-A688-4297-AB0D-CB6E93E6578B}">
  <dimension ref="A1:D37"/>
  <sheetViews>
    <sheetView topLeftCell="A13" zoomScale="80" zoomScaleNormal="80" workbookViewId="0">
      <selection activeCell="C37" sqref="C37"/>
    </sheetView>
  </sheetViews>
  <sheetFormatPr baseColWidth="10" defaultRowHeight="14.5" x14ac:dyDescent="0.35"/>
  <cols>
    <col min="2" max="2" width="13" bestFit="1" customWidth="1"/>
  </cols>
  <sheetData>
    <row r="1" spans="1:3" x14ac:dyDescent="0.35">
      <c r="A1" s="12" t="s">
        <v>18</v>
      </c>
      <c r="B1" s="12" t="s">
        <v>19</v>
      </c>
      <c r="C1" s="12" t="s">
        <v>20</v>
      </c>
    </row>
    <row r="2" spans="1:3" x14ac:dyDescent="0.35">
      <c r="A2">
        <v>247098</v>
      </c>
      <c r="B2" s="14">
        <v>83895</v>
      </c>
      <c r="C2" s="13">
        <v>45411</v>
      </c>
    </row>
    <row r="3" spans="1:3" x14ac:dyDescent="0.35">
      <c r="A3">
        <v>266795</v>
      </c>
      <c r="B3" s="14">
        <v>311422</v>
      </c>
      <c r="C3" s="13">
        <v>45411</v>
      </c>
    </row>
    <row r="4" spans="1:3" x14ac:dyDescent="0.35">
      <c r="A4">
        <v>281798</v>
      </c>
      <c r="B4" s="14">
        <v>86198</v>
      </c>
      <c r="C4" s="13">
        <v>45429</v>
      </c>
    </row>
    <row r="5" spans="1:3" x14ac:dyDescent="0.35">
      <c r="A5">
        <v>289761</v>
      </c>
      <c r="B5" s="14">
        <v>293798</v>
      </c>
      <c r="C5" s="13">
        <v>45429</v>
      </c>
    </row>
    <row r="6" spans="1:3" x14ac:dyDescent="0.35">
      <c r="A6" s="15">
        <v>291176</v>
      </c>
      <c r="B6" s="14">
        <v>178138</v>
      </c>
      <c r="C6" s="13">
        <v>45520</v>
      </c>
    </row>
    <row r="7" spans="1:3" x14ac:dyDescent="0.35">
      <c r="A7" s="15">
        <v>302092</v>
      </c>
      <c r="B7" s="14">
        <v>87300</v>
      </c>
      <c r="C7" s="13">
        <v>45520</v>
      </c>
    </row>
    <row r="8" spans="1:3" x14ac:dyDescent="0.35">
      <c r="A8" s="15">
        <v>302699</v>
      </c>
      <c r="B8" s="14">
        <v>94162</v>
      </c>
      <c r="C8" s="13">
        <v>45520</v>
      </c>
    </row>
    <row r="9" spans="1:3" x14ac:dyDescent="0.35">
      <c r="A9" s="15">
        <v>302710</v>
      </c>
      <c r="B9" s="14">
        <v>156501</v>
      </c>
      <c r="C9" s="13">
        <v>45520</v>
      </c>
    </row>
    <row r="10" spans="1:3" x14ac:dyDescent="0.35">
      <c r="A10" s="15">
        <v>302102</v>
      </c>
      <c r="B10" s="14">
        <v>52000</v>
      </c>
      <c r="C10" s="13">
        <v>45520</v>
      </c>
    </row>
    <row r="11" spans="1:3" x14ac:dyDescent="0.35">
      <c r="A11" s="15">
        <v>302104</v>
      </c>
      <c r="B11" s="14">
        <v>52000</v>
      </c>
      <c r="C11" s="13">
        <v>45520</v>
      </c>
    </row>
    <row r="12" spans="1:3" x14ac:dyDescent="0.35">
      <c r="A12" s="15">
        <v>302107</v>
      </c>
      <c r="B12" s="14">
        <v>52000</v>
      </c>
      <c r="C12" s="13">
        <v>45520</v>
      </c>
    </row>
    <row r="13" spans="1:3" x14ac:dyDescent="0.35">
      <c r="A13" s="15">
        <v>302950</v>
      </c>
      <c r="B13" s="14">
        <v>52000</v>
      </c>
      <c r="C13" s="13">
        <v>45520</v>
      </c>
    </row>
    <row r="14" spans="1:3" x14ac:dyDescent="0.35">
      <c r="A14" s="15">
        <v>302953</v>
      </c>
      <c r="B14" s="14">
        <v>52000</v>
      </c>
      <c r="C14" s="13">
        <v>45520</v>
      </c>
    </row>
    <row r="15" spans="1:3" x14ac:dyDescent="0.35">
      <c r="A15" s="15">
        <v>302080</v>
      </c>
      <c r="B15" s="14">
        <v>906605</v>
      </c>
      <c r="C15" s="13">
        <v>45520</v>
      </c>
    </row>
    <row r="16" spans="1:3" x14ac:dyDescent="0.35">
      <c r="A16" s="15">
        <v>302723</v>
      </c>
      <c r="B16" s="14">
        <v>334141</v>
      </c>
      <c r="C16" s="13">
        <v>45520</v>
      </c>
    </row>
    <row r="17" spans="1:4" x14ac:dyDescent="0.35">
      <c r="A17" s="15">
        <v>302956</v>
      </c>
      <c r="B17" s="14">
        <v>309870</v>
      </c>
      <c r="C17" s="13">
        <v>45520</v>
      </c>
    </row>
    <row r="18" spans="1:4" x14ac:dyDescent="0.35">
      <c r="A18" s="15">
        <v>310075</v>
      </c>
      <c r="B18" s="14">
        <v>176942</v>
      </c>
      <c r="C18" s="13">
        <v>45520</v>
      </c>
    </row>
    <row r="19" spans="1:4" x14ac:dyDescent="0.35">
      <c r="A19" s="15">
        <v>308974</v>
      </c>
      <c r="B19" s="14">
        <v>92426</v>
      </c>
      <c r="C19" s="13">
        <v>45520</v>
      </c>
    </row>
    <row r="20" spans="1:4" x14ac:dyDescent="0.35">
      <c r="A20" s="15">
        <v>295350</v>
      </c>
      <c r="B20" s="14">
        <v>204190</v>
      </c>
      <c r="C20" s="13">
        <v>45520</v>
      </c>
    </row>
    <row r="21" spans="1:4" x14ac:dyDescent="0.35">
      <c r="A21" s="15">
        <v>296170</v>
      </c>
      <c r="B21" s="14">
        <v>77657</v>
      </c>
      <c r="C21" s="13">
        <v>45595</v>
      </c>
    </row>
    <row r="22" spans="1:4" x14ac:dyDescent="0.35">
      <c r="A22">
        <v>331189</v>
      </c>
      <c r="B22" s="14">
        <v>129159</v>
      </c>
      <c r="C22" s="13">
        <v>45595</v>
      </c>
    </row>
    <row r="23" spans="1:4" x14ac:dyDescent="0.35">
      <c r="A23">
        <v>296170</v>
      </c>
      <c r="B23" s="14">
        <v>126533</v>
      </c>
      <c r="D23" t="s">
        <v>21</v>
      </c>
    </row>
    <row r="24" spans="1:4" x14ac:dyDescent="0.35">
      <c r="A24">
        <v>315093</v>
      </c>
      <c r="B24" s="14">
        <v>86991</v>
      </c>
      <c r="C24" s="13">
        <v>45623</v>
      </c>
      <c r="D24" t="s">
        <v>22</v>
      </c>
    </row>
    <row r="25" spans="1:4" x14ac:dyDescent="0.35">
      <c r="A25">
        <v>312928</v>
      </c>
      <c r="B25" s="14">
        <v>162409</v>
      </c>
      <c r="C25" s="13">
        <v>45623</v>
      </c>
      <c r="D25" t="s">
        <v>22</v>
      </c>
    </row>
    <row r="26" spans="1:4" x14ac:dyDescent="0.35">
      <c r="A26">
        <v>296795</v>
      </c>
      <c r="B26" s="14">
        <v>77657</v>
      </c>
      <c r="D26" t="s">
        <v>21</v>
      </c>
    </row>
    <row r="27" spans="1:4" x14ac:dyDescent="0.35">
      <c r="A27">
        <v>316435</v>
      </c>
      <c r="B27" s="14">
        <v>106793</v>
      </c>
      <c r="D27" t="s">
        <v>21</v>
      </c>
    </row>
    <row r="28" spans="1:4" x14ac:dyDescent="0.35">
      <c r="A28">
        <v>291298</v>
      </c>
      <c r="B28" s="14">
        <v>178138</v>
      </c>
      <c r="D28" t="s">
        <v>21</v>
      </c>
    </row>
    <row r="29" spans="1:4" x14ac:dyDescent="0.35">
      <c r="A29">
        <v>318129</v>
      </c>
      <c r="B29" s="14">
        <v>754015</v>
      </c>
      <c r="D29" t="s">
        <v>21</v>
      </c>
    </row>
    <row r="30" spans="1:4" x14ac:dyDescent="0.35">
      <c r="A30">
        <v>348582</v>
      </c>
      <c r="B30" s="17">
        <v>87294</v>
      </c>
      <c r="C30" s="16">
        <v>374435</v>
      </c>
    </row>
    <row r="31" spans="1:4" x14ac:dyDescent="0.35">
      <c r="A31">
        <v>302117</v>
      </c>
      <c r="B31" s="17">
        <v>3120</v>
      </c>
      <c r="C31" s="16">
        <v>45717</v>
      </c>
    </row>
    <row r="32" spans="1:4" x14ac:dyDescent="0.35">
      <c r="A32">
        <v>341218</v>
      </c>
      <c r="B32" s="17">
        <v>87768</v>
      </c>
      <c r="C32" s="16">
        <v>45717</v>
      </c>
    </row>
    <row r="33" spans="1:3" x14ac:dyDescent="0.35">
      <c r="A33">
        <v>343928</v>
      </c>
      <c r="B33" s="17">
        <v>99943</v>
      </c>
      <c r="C33" s="16">
        <v>45717</v>
      </c>
    </row>
    <row r="34" spans="1:3" x14ac:dyDescent="0.35">
      <c r="A34">
        <v>342457</v>
      </c>
      <c r="B34" s="17">
        <v>131270</v>
      </c>
      <c r="C34" s="16">
        <v>45717</v>
      </c>
    </row>
    <row r="35" spans="1:3" x14ac:dyDescent="0.35">
      <c r="A35">
        <v>349960</v>
      </c>
      <c r="B35" s="17">
        <v>104765</v>
      </c>
      <c r="C35" s="16">
        <v>45717</v>
      </c>
    </row>
    <row r="36" spans="1:3" x14ac:dyDescent="0.35">
      <c r="A36">
        <v>347961</v>
      </c>
      <c r="B36" s="17">
        <v>798163</v>
      </c>
      <c r="C36" s="16">
        <v>45717</v>
      </c>
    </row>
    <row r="37" spans="1:3" x14ac:dyDescent="0.35">
      <c r="A37">
        <v>358237</v>
      </c>
      <c r="B37" s="17">
        <v>111664</v>
      </c>
      <c r="C37" s="16">
        <v>45717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showGridLines="0" topLeftCell="A13" zoomScale="70" zoomScaleNormal="70" workbookViewId="0">
      <selection activeCell="G9" sqref="G9:G45"/>
    </sheetView>
  </sheetViews>
  <sheetFormatPr baseColWidth="10" defaultRowHeight="14.5" x14ac:dyDescent="0.35"/>
  <cols>
    <col min="2" max="2" width="40.81640625" customWidth="1"/>
    <col min="6" max="6" width="26.81640625" customWidth="1"/>
    <col min="7" max="8" width="14.54296875" customWidth="1"/>
    <col min="9" max="9" width="22.453125" customWidth="1"/>
    <col min="10" max="10" width="17" bestFit="1" customWidth="1"/>
    <col min="11" max="11" width="31.26953125" customWidth="1"/>
    <col min="12" max="12" width="13.453125" customWidth="1"/>
  </cols>
  <sheetData>
    <row r="1" spans="1:12" x14ac:dyDescent="0.35">
      <c r="K1" s="1"/>
    </row>
    <row r="2" spans="1:12" x14ac:dyDescent="0.35">
      <c r="K2" s="1"/>
    </row>
    <row r="3" spans="1:12" ht="21" x14ac:dyDescent="0.5">
      <c r="A3" s="98" t="s">
        <v>0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2" ht="18.5" x14ac:dyDescent="0.45">
      <c r="A4" s="99" t="s">
        <v>1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2" ht="18.5" x14ac:dyDescent="0.45">
      <c r="A5" s="99" t="s">
        <v>2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2" ht="15.75" customHeight="1" x14ac:dyDescent="0.35">
      <c r="A6" s="100" t="s">
        <v>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</row>
    <row r="7" spans="1:12" ht="15.75" customHeight="1" x14ac:dyDescent="0.35">
      <c r="A7" s="101">
        <v>45747</v>
      </c>
      <c r="B7" s="101"/>
      <c r="C7" s="101"/>
      <c r="D7" s="101"/>
      <c r="E7" s="101"/>
      <c r="F7" s="101"/>
      <c r="G7" s="101"/>
      <c r="H7" s="101"/>
      <c r="I7" s="101"/>
      <c r="J7" s="102"/>
      <c r="K7" s="103"/>
    </row>
    <row r="8" spans="1:12" ht="29" x14ac:dyDescent="0.35">
      <c r="A8" s="2" t="s">
        <v>6</v>
      </c>
      <c r="B8" s="2" t="s">
        <v>7</v>
      </c>
      <c r="C8" s="2" t="s">
        <v>8</v>
      </c>
      <c r="D8" s="2" t="s">
        <v>14</v>
      </c>
      <c r="E8" s="2" t="s">
        <v>3</v>
      </c>
      <c r="F8" s="2" t="s">
        <v>10</v>
      </c>
      <c r="G8" s="2" t="s">
        <v>11</v>
      </c>
      <c r="H8" s="2" t="s">
        <v>17</v>
      </c>
      <c r="I8" s="2" t="s">
        <v>12</v>
      </c>
      <c r="J8" s="2" t="s">
        <v>13</v>
      </c>
      <c r="K8" s="2" t="s">
        <v>15</v>
      </c>
      <c r="L8" s="2" t="s">
        <v>23</v>
      </c>
    </row>
    <row r="9" spans="1:12" x14ac:dyDescent="0.35">
      <c r="A9" s="5">
        <v>891301447</v>
      </c>
      <c r="B9" s="5" t="s">
        <v>1</v>
      </c>
      <c r="C9" s="5" t="s">
        <v>9</v>
      </c>
      <c r="D9" s="4">
        <v>624484</v>
      </c>
      <c r="E9" s="6">
        <v>2019584</v>
      </c>
      <c r="F9" s="7">
        <v>43804</v>
      </c>
      <c r="G9" s="3">
        <v>75350</v>
      </c>
      <c r="H9" s="3">
        <f>+SUMIFS(PAGOS!$B:$B,PAGOS!$A:$A,'INFO IPS'!D9)</f>
        <v>0</v>
      </c>
      <c r="I9" s="3">
        <f t="shared" ref="I9:I45" si="0">+G9-H9</f>
        <v>75350</v>
      </c>
      <c r="J9" s="8" t="s">
        <v>4</v>
      </c>
      <c r="K9" s="9" t="s">
        <v>16</v>
      </c>
      <c r="L9" s="19">
        <f ca="1">+TODAY()-F9</f>
        <v>1993</v>
      </c>
    </row>
    <row r="10" spans="1:12" x14ac:dyDescent="0.35">
      <c r="A10" s="5">
        <v>891301447</v>
      </c>
      <c r="B10" s="5" t="s">
        <v>1</v>
      </c>
      <c r="C10" s="5" t="s">
        <v>9</v>
      </c>
      <c r="D10" s="4">
        <v>643302</v>
      </c>
      <c r="E10" s="6">
        <v>2020009</v>
      </c>
      <c r="F10" s="7">
        <v>43868</v>
      </c>
      <c r="G10" s="3">
        <v>54300</v>
      </c>
      <c r="H10" s="3">
        <f>+SUMIFS(PAGOS!$B:$B,PAGOS!$A:$A,'INFO IPS'!D10)</f>
        <v>0</v>
      </c>
      <c r="I10" s="3">
        <f t="shared" si="0"/>
        <v>54300</v>
      </c>
      <c r="J10" s="8" t="s">
        <v>4</v>
      </c>
      <c r="K10" s="9" t="s">
        <v>16</v>
      </c>
      <c r="L10" s="19">
        <f t="shared" ref="L10:L45" ca="1" si="1">+TODAY()-F10</f>
        <v>1929</v>
      </c>
    </row>
    <row r="11" spans="1:12" x14ac:dyDescent="0.35">
      <c r="A11" s="5">
        <v>891301447</v>
      </c>
      <c r="B11" s="5" t="s">
        <v>1</v>
      </c>
      <c r="C11" s="5" t="s">
        <v>9</v>
      </c>
      <c r="D11" s="4">
        <v>642358</v>
      </c>
      <c r="E11" s="6">
        <v>2020009</v>
      </c>
      <c r="F11" s="7">
        <v>43868</v>
      </c>
      <c r="G11" s="3">
        <v>4600</v>
      </c>
      <c r="H11" s="3">
        <f>+SUMIFS(PAGOS!$B:$B,PAGOS!$A:$A,'INFO IPS'!D11)</f>
        <v>0</v>
      </c>
      <c r="I11" s="3">
        <f t="shared" si="0"/>
        <v>4600</v>
      </c>
      <c r="J11" s="8" t="s">
        <v>4</v>
      </c>
      <c r="K11" s="9" t="s">
        <v>16</v>
      </c>
      <c r="L11" s="19">
        <f t="shared" ca="1" si="1"/>
        <v>1929</v>
      </c>
    </row>
    <row r="12" spans="1:12" x14ac:dyDescent="0.35">
      <c r="A12" s="5">
        <v>891301447</v>
      </c>
      <c r="B12" s="5" t="s">
        <v>1</v>
      </c>
      <c r="C12" s="5" t="s">
        <v>9</v>
      </c>
      <c r="D12" s="4">
        <v>640616</v>
      </c>
      <c r="E12" s="6">
        <v>2020009</v>
      </c>
      <c r="F12" s="7">
        <v>43868</v>
      </c>
      <c r="G12" s="3">
        <v>120820</v>
      </c>
      <c r="H12" s="3">
        <f>+SUMIFS(PAGOS!$B:$B,PAGOS!$A:$A,'INFO IPS'!D12)</f>
        <v>0</v>
      </c>
      <c r="I12" s="3">
        <f t="shared" si="0"/>
        <v>120820</v>
      </c>
      <c r="J12" s="8" t="s">
        <v>4</v>
      </c>
      <c r="K12" s="9" t="s">
        <v>16</v>
      </c>
      <c r="L12" s="19">
        <f t="shared" ca="1" si="1"/>
        <v>1929</v>
      </c>
    </row>
    <row r="13" spans="1:12" x14ac:dyDescent="0.35">
      <c r="A13" s="5">
        <v>891301447</v>
      </c>
      <c r="B13" s="5" t="s">
        <v>1</v>
      </c>
      <c r="C13" s="5" t="s">
        <v>9</v>
      </c>
      <c r="D13" s="4">
        <v>635823</v>
      </c>
      <c r="E13" s="6">
        <v>2020009</v>
      </c>
      <c r="F13" s="7">
        <v>43868</v>
      </c>
      <c r="G13" s="3">
        <v>55020</v>
      </c>
      <c r="H13" s="3">
        <f>+SUMIFS(PAGOS!$B:$B,PAGOS!$A:$A,'INFO IPS'!D13)</f>
        <v>0</v>
      </c>
      <c r="I13" s="3">
        <f t="shared" si="0"/>
        <v>55020</v>
      </c>
      <c r="J13" s="8" t="s">
        <v>4</v>
      </c>
      <c r="K13" s="9" t="s">
        <v>16</v>
      </c>
      <c r="L13" s="19">
        <f t="shared" ca="1" si="1"/>
        <v>1929</v>
      </c>
    </row>
    <row r="14" spans="1:12" x14ac:dyDescent="0.35">
      <c r="A14" s="5">
        <v>891301447</v>
      </c>
      <c r="B14" s="5" t="s">
        <v>1</v>
      </c>
      <c r="C14" s="5" t="s">
        <v>9</v>
      </c>
      <c r="D14" s="4">
        <v>635749</v>
      </c>
      <c r="E14" s="6">
        <v>2020009</v>
      </c>
      <c r="F14" s="7">
        <v>43868</v>
      </c>
      <c r="G14" s="3">
        <v>62370</v>
      </c>
      <c r="H14" s="3">
        <f>+SUMIFS(PAGOS!$B:$B,PAGOS!$A:$A,'INFO IPS'!D14)</f>
        <v>0</v>
      </c>
      <c r="I14" s="3">
        <f t="shared" si="0"/>
        <v>62370</v>
      </c>
      <c r="J14" s="8" t="s">
        <v>4</v>
      </c>
      <c r="K14" s="9" t="s">
        <v>16</v>
      </c>
      <c r="L14" s="19">
        <f t="shared" ca="1" si="1"/>
        <v>1929</v>
      </c>
    </row>
    <row r="15" spans="1:12" x14ac:dyDescent="0.35">
      <c r="A15" s="5">
        <v>891301447</v>
      </c>
      <c r="B15" s="5" t="s">
        <v>1</v>
      </c>
      <c r="C15" s="5" t="s">
        <v>9</v>
      </c>
      <c r="D15" s="10">
        <v>654682</v>
      </c>
      <c r="E15" s="10">
        <v>2020092</v>
      </c>
      <c r="F15" s="7">
        <v>43931</v>
      </c>
      <c r="G15" s="3">
        <v>84750</v>
      </c>
      <c r="H15" s="3">
        <f>+SUMIFS(PAGOS!$B:$B,PAGOS!$A:$A,'INFO IPS'!D15)</f>
        <v>0</v>
      </c>
      <c r="I15" s="3">
        <f t="shared" si="0"/>
        <v>84750</v>
      </c>
      <c r="J15" s="8" t="s">
        <v>4</v>
      </c>
      <c r="K15" s="9" t="s">
        <v>16</v>
      </c>
      <c r="L15" s="19">
        <f t="shared" ca="1" si="1"/>
        <v>1866</v>
      </c>
    </row>
    <row r="16" spans="1:12" x14ac:dyDescent="0.35">
      <c r="A16" s="5">
        <v>891301447</v>
      </c>
      <c r="B16" s="5" t="s">
        <v>1</v>
      </c>
      <c r="C16" s="5" t="s">
        <v>9</v>
      </c>
      <c r="D16" s="4">
        <v>3887</v>
      </c>
      <c r="E16" s="6">
        <v>2020452</v>
      </c>
      <c r="F16" s="7">
        <v>44145</v>
      </c>
      <c r="G16" s="3">
        <v>59055</v>
      </c>
      <c r="H16" s="3">
        <f>+SUMIFS(PAGOS!$B:$B,PAGOS!$A:$A,'INFO IPS'!D16)</f>
        <v>0</v>
      </c>
      <c r="I16" s="3">
        <f t="shared" si="0"/>
        <v>59055</v>
      </c>
      <c r="J16" s="8" t="s">
        <v>4</v>
      </c>
      <c r="K16" s="9" t="s">
        <v>16</v>
      </c>
      <c r="L16" s="19">
        <f t="shared" ca="1" si="1"/>
        <v>1652</v>
      </c>
    </row>
    <row r="17" spans="1:12" x14ac:dyDescent="0.35">
      <c r="A17" s="5">
        <v>891301447</v>
      </c>
      <c r="B17" s="5" t="s">
        <v>1</v>
      </c>
      <c r="C17" s="5" t="s">
        <v>9</v>
      </c>
      <c r="D17" s="4">
        <v>3386</v>
      </c>
      <c r="E17" s="11">
        <v>2020452</v>
      </c>
      <c r="F17" s="7">
        <v>44145</v>
      </c>
      <c r="G17" s="3">
        <v>66136</v>
      </c>
      <c r="H17" s="3">
        <f>+SUMIFS(PAGOS!$B:$B,PAGOS!$A:$A,'INFO IPS'!D17)</f>
        <v>0</v>
      </c>
      <c r="I17" s="3">
        <f t="shared" si="0"/>
        <v>66136</v>
      </c>
      <c r="J17" s="8" t="s">
        <v>4</v>
      </c>
      <c r="K17" s="9" t="s">
        <v>16</v>
      </c>
      <c r="L17" s="19">
        <f t="shared" ca="1" si="1"/>
        <v>1652</v>
      </c>
    </row>
    <row r="18" spans="1:12" x14ac:dyDescent="0.35">
      <c r="A18" s="5">
        <v>891301447</v>
      </c>
      <c r="B18" s="5" t="s">
        <v>1</v>
      </c>
      <c r="C18" s="5" t="s">
        <v>9</v>
      </c>
      <c r="D18" s="4">
        <v>39170</v>
      </c>
      <c r="E18" s="6">
        <v>2021126</v>
      </c>
      <c r="F18" s="7">
        <v>44326</v>
      </c>
      <c r="G18" s="3">
        <v>60966</v>
      </c>
      <c r="H18" s="3">
        <f>+SUMIFS(PAGOS!$B:$B,PAGOS!$A:$A,'INFO IPS'!D18)</f>
        <v>0</v>
      </c>
      <c r="I18" s="3">
        <f t="shared" si="0"/>
        <v>60966</v>
      </c>
      <c r="J18" s="8" t="s">
        <v>4</v>
      </c>
      <c r="K18" s="9" t="s">
        <v>16</v>
      </c>
      <c r="L18" s="19">
        <f t="shared" ca="1" si="1"/>
        <v>1471</v>
      </c>
    </row>
    <row r="19" spans="1:12" x14ac:dyDescent="0.35">
      <c r="A19" s="5">
        <v>891301447</v>
      </c>
      <c r="B19" s="5" t="s">
        <v>1</v>
      </c>
      <c r="C19" s="5" t="s">
        <v>9</v>
      </c>
      <c r="D19" s="4">
        <v>38252</v>
      </c>
      <c r="E19" s="11">
        <v>2021126</v>
      </c>
      <c r="F19" s="7">
        <v>44326</v>
      </c>
      <c r="G19" s="3">
        <v>503166</v>
      </c>
      <c r="H19" s="3">
        <f>+SUMIFS(PAGOS!$B:$B,PAGOS!$A:$A,'INFO IPS'!D19)</f>
        <v>0</v>
      </c>
      <c r="I19" s="3">
        <f t="shared" si="0"/>
        <v>503166</v>
      </c>
      <c r="J19" s="8" t="s">
        <v>4</v>
      </c>
      <c r="K19" s="9" t="s">
        <v>16</v>
      </c>
      <c r="L19" s="19">
        <f t="shared" ca="1" si="1"/>
        <v>1471</v>
      </c>
    </row>
    <row r="20" spans="1:12" x14ac:dyDescent="0.35">
      <c r="A20" s="5">
        <v>891301447</v>
      </c>
      <c r="B20" s="5" t="s">
        <v>1</v>
      </c>
      <c r="C20" s="5" t="s">
        <v>9</v>
      </c>
      <c r="D20" s="4">
        <v>75278</v>
      </c>
      <c r="E20" s="6">
        <v>2021561</v>
      </c>
      <c r="F20" s="7">
        <v>44479</v>
      </c>
      <c r="G20" s="3">
        <v>250687</v>
      </c>
      <c r="H20" s="3">
        <f>+SUMIFS(PAGOS!$B:$B,PAGOS!$A:$A,'INFO IPS'!D20)</f>
        <v>0</v>
      </c>
      <c r="I20" s="3">
        <f t="shared" si="0"/>
        <v>250687</v>
      </c>
      <c r="J20" s="8" t="s">
        <v>4</v>
      </c>
      <c r="K20" s="9" t="s">
        <v>16</v>
      </c>
      <c r="L20" s="19">
        <f t="shared" ca="1" si="1"/>
        <v>1318</v>
      </c>
    </row>
    <row r="21" spans="1:12" x14ac:dyDescent="0.35">
      <c r="A21" s="5">
        <v>891301447</v>
      </c>
      <c r="B21" s="5" t="s">
        <v>1</v>
      </c>
      <c r="C21" s="5" t="s">
        <v>9</v>
      </c>
      <c r="D21" s="10">
        <v>87073</v>
      </c>
      <c r="E21" s="10">
        <v>2021684</v>
      </c>
      <c r="F21" s="7">
        <v>44518</v>
      </c>
      <c r="G21" s="3">
        <v>67700</v>
      </c>
      <c r="H21" s="3">
        <f>+SUMIFS(PAGOS!$B:$B,PAGOS!$A:$A,'INFO IPS'!D21)</f>
        <v>0</v>
      </c>
      <c r="I21" s="3">
        <f t="shared" si="0"/>
        <v>67700</v>
      </c>
      <c r="J21" s="8" t="s">
        <v>4</v>
      </c>
      <c r="K21" s="9" t="s">
        <v>16</v>
      </c>
      <c r="L21" s="19">
        <f t="shared" ca="1" si="1"/>
        <v>1279</v>
      </c>
    </row>
    <row r="22" spans="1:12" x14ac:dyDescent="0.35">
      <c r="A22" s="5">
        <v>891301447</v>
      </c>
      <c r="B22" s="5" t="s">
        <v>1</v>
      </c>
      <c r="C22" s="5" t="s">
        <v>9</v>
      </c>
      <c r="D22" s="10">
        <v>79388</v>
      </c>
      <c r="E22" s="10">
        <v>2021684</v>
      </c>
      <c r="F22" s="7">
        <v>44518</v>
      </c>
      <c r="G22" s="3">
        <v>61493</v>
      </c>
      <c r="H22" s="3">
        <f>+SUMIFS(PAGOS!$B:$B,PAGOS!$A:$A,'INFO IPS'!D22)</f>
        <v>0</v>
      </c>
      <c r="I22" s="3">
        <f t="shared" si="0"/>
        <v>61493</v>
      </c>
      <c r="J22" s="8" t="s">
        <v>4</v>
      </c>
      <c r="K22" s="9" t="s">
        <v>16</v>
      </c>
      <c r="L22" s="19">
        <f t="shared" ca="1" si="1"/>
        <v>1279</v>
      </c>
    </row>
    <row r="23" spans="1:12" x14ac:dyDescent="0.35">
      <c r="A23" s="5">
        <v>891301447</v>
      </c>
      <c r="B23" s="5" t="s">
        <v>1</v>
      </c>
      <c r="C23" s="5" t="s">
        <v>9</v>
      </c>
      <c r="D23" s="10">
        <v>96480</v>
      </c>
      <c r="E23" s="10">
        <v>2021743</v>
      </c>
      <c r="F23" s="7">
        <v>44573</v>
      </c>
      <c r="G23" s="3">
        <v>86732</v>
      </c>
      <c r="H23" s="3">
        <f>+SUMIFS(PAGOS!$B:$B,PAGOS!$A:$A,'INFO IPS'!D23)</f>
        <v>0</v>
      </c>
      <c r="I23" s="3">
        <f t="shared" si="0"/>
        <v>86732</v>
      </c>
      <c r="J23" s="8" t="s">
        <v>4</v>
      </c>
      <c r="K23" s="9" t="s">
        <v>16</v>
      </c>
      <c r="L23" s="19">
        <f t="shared" ca="1" si="1"/>
        <v>1224</v>
      </c>
    </row>
    <row r="24" spans="1:12" x14ac:dyDescent="0.35">
      <c r="A24" s="5">
        <v>891301447</v>
      </c>
      <c r="B24" s="5" t="s">
        <v>1</v>
      </c>
      <c r="C24" s="5" t="s">
        <v>9</v>
      </c>
      <c r="D24" s="10">
        <v>94014</v>
      </c>
      <c r="E24" s="10">
        <v>2021743</v>
      </c>
      <c r="F24" s="7">
        <v>44573</v>
      </c>
      <c r="G24" s="3">
        <v>377771</v>
      </c>
      <c r="H24" s="3">
        <f>+SUMIFS(PAGOS!$B:$B,PAGOS!$A:$A,'INFO IPS'!D24)</f>
        <v>0</v>
      </c>
      <c r="I24" s="3">
        <f t="shared" si="0"/>
        <v>377771</v>
      </c>
      <c r="J24" s="8" t="s">
        <v>4</v>
      </c>
      <c r="K24" s="9" t="s">
        <v>16</v>
      </c>
      <c r="L24" s="19">
        <f t="shared" ca="1" si="1"/>
        <v>1224</v>
      </c>
    </row>
    <row r="25" spans="1:12" x14ac:dyDescent="0.35">
      <c r="A25" s="5">
        <v>891301447</v>
      </c>
      <c r="B25" s="5" t="s">
        <v>1</v>
      </c>
      <c r="C25" s="5" t="s">
        <v>9</v>
      </c>
      <c r="D25" s="10">
        <v>91187</v>
      </c>
      <c r="E25" s="10">
        <v>2021743</v>
      </c>
      <c r="F25" s="7">
        <v>44573</v>
      </c>
      <c r="G25" s="3">
        <v>61059</v>
      </c>
      <c r="H25" s="3">
        <f>+SUMIFS(PAGOS!$B:$B,PAGOS!$A:$A,'INFO IPS'!D25)</f>
        <v>0</v>
      </c>
      <c r="I25" s="3">
        <f t="shared" si="0"/>
        <v>61059</v>
      </c>
      <c r="J25" s="8" t="s">
        <v>4</v>
      </c>
      <c r="K25" s="9" t="s">
        <v>16</v>
      </c>
      <c r="L25" s="19">
        <f t="shared" ca="1" si="1"/>
        <v>1224</v>
      </c>
    </row>
    <row r="26" spans="1:12" x14ac:dyDescent="0.35">
      <c r="A26" s="5">
        <v>891301447</v>
      </c>
      <c r="B26" s="5" t="s">
        <v>1</v>
      </c>
      <c r="C26" s="5" t="s">
        <v>9</v>
      </c>
      <c r="D26" s="10">
        <v>99426</v>
      </c>
      <c r="E26" s="10">
        <v>2022020</v>
      </c>
      <c r="F26" s="7">
        <v>44602</v>
      </c>
      <c r="G26" s="3">
        <v>66328</v>
      </c>
      <c r="H26" s="3">
        <f>+SUMIFS(PAGOS!$B:$B,PAGOS!$A:$A,'INFO IPS'!D26)</f>
        <v>0</v>
      </c>
      <c r="I26" s="3">
        <f t="shared" si="0"/>
        <v>66328</v>
      </c>
      <c r="J26" s="8" t="s">
        <v>4</v>
      </c>
      <c r="K26" s="9" t="s">
        <v>16</v>
      </c>
      <c r="L26" s="19">
        <f t="shared" ca="1" si="1"/>
        <v>1195</v>
      </c>
    </row>
    <row r="27" spans="1:12" x14ac:dyDescent="0.35">
      <c r="A27" s="5">
        <v>891301447</v>
      </c>
      <c r="B27" s="5" t="s">
        <v>1</v>
      </c>
      <c r="C27" s="5" t="s">
        <v>9</v>
      </c>
      <c r="D27" s="10">
        <v>98723</v>
      </c>
      <c r="E27" s="10">
        <v>2022020</v>
      </c>
      <c r="F27" s="7">
        <v>44602</v>
      </c>
      <c r="G27" s="3">
        <v>77656</v>
      </c>
      <c r="H27" s="3">
        <f>+SUMIFS(PAGOS!$B:$B,PAGOS!$A:$A,'INFO IPS'!D27)</f>
        <v>0</v>
      </c>
      <c r="I27" s="3">
        <f t="shared" si="0"/>
        <v>77656</v>
      </c>
      <c r="J27" s="8" t="s">
        <v>4</v>
      </c>
      <c r="K27" s="9" t="s">
        <v>16</v>
      </c>
      <c r="L27" s="19">
        <f t="shared" ca="1" si="1"/>
        <v>1195</v>
      </c>
    </row>
    <row r="28" spans="1:12" x14ac:dyDescent="0.35">
      <c r="A28" s="5">
        <v>891301447</v>
      </c>
      <c r="B28" s="5" t="s">
        <v>1</v>
      </c>
      <c r="C28" s="5" t="s">
        <v>9</v>
      </c>
      <c r="D28" s="4">
        <v>109960</v>
      </c>
      <c r="E28" s="6">
        <v>2022085</v>
      </c>
      <c r="F28" s="7">
        <v>44627</v>
      </c>
      <c r="G28" s="3">
        <v>78410</v>
      </c>
      <c r="H28" s="3">
        <f>+SUMIFS(PAGOS!$B:$B,PAGOS!$A:$A,'INFO IPS'!D28)</f>
        <v>0</v>
      </c>
      <c r="I28" s="3">
        <f t="shared" si="0"/>
        <v>78410</v>
      </c>
      <c r="J28" s="8" t="s">
        <v>4</v>
      </c>
      <c r="K28" s="9" t="s">
        <v>16</v>
      </c>
      <c r="L28" s="19">
        <f t="shared" ca="1" si="1"/>
        <v>1170</v>
      </c>
    </row>
    <row r="29" spans="1:12" x14ac:dyDescent="0.35">
      <c r="A29" s="5">
        <v>891301447</v>
      </c>
      <c r="B29" s="5" t="s">
        <v>1</v>
      </c>
      <c r="C29" s="5" t="s">
        <v>9</v>
      </c>
      <c r="D29" s="4">
        <v>124384</v>
      </c>
      <c r="E29" s="11">
        <v>2022203</v>
      </c>
      <c r="F29" s="7">
        <v>44686</v>
      </c>
      <c r="G29" s="3">
        <v>308134</v>
      </c>
      <c r="H29" s="3">
        <f>+SUMIFS(PAGOS!$B:$B,PAGOS!$A:$A,'INFO IPS'!D29)</f>
        <v>0</v>
      </c>
      <c r="I29" s="3">
        <f t="shared" si="0"/>
        <v>308134</v>
      </c>
      <c r="J29" s="8" t="s">
        <v>4</v>
      </c>
      <c r="K29" s="9" t="s">
        <v>16</v>
      </c>
      <c r="L29" s="19">
        <f t="shared" ca="1" si="1"/>
        <v>1111</v>
      </c>
    </row>
    <row r="30" spans="1:12" x14ac:dyDescent="0.35">
      <c r="A30" s="5">
        <v>891301447</v>
      </c>
      <c r="B30" s="5" t="s">
        <v>1</v>
      </c>
      <c r="C30" s="5" t="s">
        <v>9</v>
      </c>
      <c r="D30" s="4">
        <v>139142</v>
      </c>
      <c r="E30" s="11">
        <v>2022295</v>
      </c>
      <c r="F30" s="7">
        <v>44742</v>
      </c>
      <c r="G30" s="3">
        <v>75896</v>
      </c>
      <c r="H30" s="3">
        <f>+SUMIFS(PAGOS!$B:$B,PAGOS!$A:$A,'INFO IPS'!D30)</f>
        <v>0</v>
      </c>
      <c r="I30" s="3">
        <f t="shared" si="0"/>
        <v>75896</v>
      </c>
      <c r="J30" s="8" t="s">
        <v>4</v>
      </c>
      <c r="K30" s="9" t="s">
        <v>16</v>
      </c>
      <c r="L30" s="19">
        <f t="shared" ca="1" si="1"/>
        <v>1055</v>
      </c>
    </row>
    <row r="31" spans="1:12" x14ac:dyDescent="0.35">
      <c r="A31" s="5">
        <v>891301447</v>
      </c>
      <c r="B31" s="5" t="s">
        <v>1</v>
      </c>
      <c r="C31" s="5" t="s">
        <v>9</v>
      </c>
      <c r="D31" s="4">
        <v>138319</v>
      </c>
      <c r="E31" s="11">
        <v>2022295</v>
      </c>
      <c r="F31" s="7">
        <v>44742</v>
      </c>
      <c r="G31" s="3">
        <v>70187</v>
      </c>
      <c r="H31" s="3">
        <f>+SUMIFS(PAGOS!$B:$B,PAGOS!$A:$A,'INFO IPS'!D31)</f>
        <v>0</v>
      </c>
      <c r="I31" s="3">
        <f t="shared" si="0"/>
        <v>70187</v>
      </c>
      <c r="J31" s="8" t="s">
        <v>4</v>
      </c>
      <c r="K31" s="9" t="s">
        <v>16</v>
      </c>
      <c r="L31" s="19">
        <f t="shared" ca="1" si="1"/>
        <v>1055</v>
      </c>
    </row>
    <row r="32" spans="1:12" x14ac:dyDescent="0.35">
      <c r="A32" s="5">
        <v>891301447</v>
      </c>
      <c r="B32" s="5" t="s">
        <v>1</v>
      </c>
      <c r="C32" s="5" t="s">
        <v>9</v>
      </c>
      <c r="D32" s="4">
        <v>136483</v>
      </c>
      <c r="E32" s="11">
        <v>2022295</v>
      </c>
      <c r="F32" s="7">
        <v>44742</v>
      </c>
      <c r="G32" s="3">
        <v>95794</v>
      </c>
      <c r="H32" s="3">
        <f>+SUMIFS(PAGOS!$B:$B,PAGOS!$A:$A,'INFO IPS'!D32)</f>
        <v>0</v>
      </c>
      <c r="I32" s="3">
        <f t="shared" si="0"/>
        <v>95794</v>
      </c>
      <c r="J32" s="8" t="s">
        <v>4</v>
      </c>
      <c r="K32" s="9" t="s">
        <v>16</v>
      </c>
      <c r="L32" s="19">
        <f t="shared" ca="1" si="1"/>
        <v>1055</v>
      </c>
    </row>
    <row r="33" spans="1:12" x14ac:dyDescent="0.35">
      <c r="A33" s="5">
        <v>891301447</v>
      </c>
      <c r="B33" s="5" t="s">
        <v>1</v>
      </c>
      <c r="C33" s="5" t="s">
        <v>9</v>
      </c>
      <c r="D33" s="4">
        <v>159274</v>
      </c>
      <c r="E33" s="11">
        <v>2022436</v>
      </c>
      <c r="F33" s="7">
        <v>44834</v>
      </c>
      <c r="G33" s="3">
        <v>270103</v>
      </c>
      <c r="H33" s="3">
        <f>+SUMIFS(PAGOS!$B:$B,PAGOS!$A:$A,'INFO IPS'!D33)</f>
        <v>0</v>
      </c>
      <c r="I33" s="3">
        <f t="shared" si="0"/>
        <v>270103</v>
      </c>
      <c r="J33" s="8" t="s">
        <v>4</v>
      </c>
      <c r="K33" s="9" t="s">
        <v>16</v>
      </c>
      <c r="L33" s="19">
        <f t="shared" ca="1" si="1"/>
        <v>963</v>
      </c>
    </row>
    <row r="34" spans="1:12" x14ac:dyDescent="0.35">
      <c r="A34" s="5">
        <v>891301447</v>
      </c>
      <c r="B34" s="5" t="s">
        <v>1</v>
      </c>
      <c r="C34" s="5" t="s">
        <v>9</v>
      </c>
      <c r="D34" s="10">
        <v>156843</v>
      </c>
      <c r="E34" s="11">
        <v>2022436</v>
      </c>
      <c r="F34" s="7">
        <v>44834</v>
      </c>
      <c r="G34" s="3">
        <v>73508</v>
      </c>
      <c r="H34" s="3">
        <f>+SUMIFS(PAGOS!$B:$B,PAGOS!$A:$A,'INFO IPS'!D34)</f>
        <v>0</v>
      </c>
      <c r="I34" s="3">
        <f t="shared" si="0"/>
        <v>73508</v>
      </c>
      <c r="J34" s="8" t="s">
        <v>4</v>
      </c>
      <c r="K34" s="9" t="s">
        <v>16</v>
      </c>
      <c r="L34" s="19">
        <f t="shared" ca="1" si="1"/>
        <v>963</v>
      </c>
    </row>
    <row r="35" spans="1:12" x14ac:dyDescent="0.35">
      <c r="A35" s="5">
        <v>891301447</v>
      </c>
      <c r="B35" s="5" t="s">
        <v>1</v>
      </c>
      <c r="C35" s="5" t="s">
        <v>9</v>
      </c>
      <c r="D35" s="10">
        <v>181830</v>
      </c>
      <c r="E35" s="10">
        <v>2022605</v>
      </c>
      <c r="F35" s="7">
        <v>44926</v>
      </c>
      <c r="G35" s="3">
        <v>73749</v>
      </c>
      <c r="H35" s="3">
        <f>+SUMIFS(PAGOS!$B:$B,PAGOS!$A:$A,'INFO IPS'!D35)</f>
        <v>0</v>
      </c>
      <c r="I35" s="3">
        <f t="shared" si="0"/>
        <v>73749</v>
      </c>
      <c r="J35" s="8" t="s">
        <v>4</v>
      </c>
      <c r="K35" s="9" t="s">
        <v>16</v>
      </c>
      <c r="L35" s="19">
        <f t="shared" ca="1" si="1"/>
        <v>871</v>
      </c>
    </row>
    <row r="36" spans="1:12" x14ac:dyDescent="0.35">
      <c r="A36" s="5">
        <v>891301447</v>
      </c>
      <c r="B36" s="5" t="s">
        <v>1</v>
      </c>
      <c r="C36" s="5" t="s">
        <v>9</v>
      </c>
      <c r="D36" s="10">
        <v>180138</v>
      </c>
      <c r="E36" s="10">
        <v>2022605</v>
      </c>
      <c r="F36" s="7">
        <v>44926</v>
      </c>
      <c r="G36" s="3">
        <v>739544</v>
      </c>
      <c r="H36" s="3">
        <f>+SUMIFS(PAGOS!$B:$B,PAGOS!$A:$A,'INFO IPS'!D36)</f>
        <v>0</v>
      </c>
      <c r="I36" s="3">
        <f t="shared" si="0"/>
        <v>739544</v>
      </c>
      <c r="J36" s="8" t="s">
        <v>4</v>
      </c>
      <c r="K36" s="9" t="s">
        <v>16</v>
      </c>
      <c r="L36" s="19">
        <f t="shared" ca="1" si="1"/>
        <v>871</v>
      </c>
    </row>
    <row r="37" spans="1:12" x14ac:dyDescent="0.35">
      <c r="A37" s="5">
        <v>891301447</v>
      </c>
      <c r="B37" s="5" t="s">
        <v>1</v>
      </c>
      <c r="C37" s="5" t="s">
        <v>9</v>
      </c>
      <c r="D37" s="10">
        <v>179613</v>
      </c>
      <c r="E37" s="10">
        <v>2022605</v>
      </c>
      <c r="F37" s="7">
        <v>44926</v>
      </c>
      <c r="G37" s="3">
        <v>36348</v>
      </c>
      <c r="H37" s="3">
        <f>+SUMIFS(PAGOS!$B:$B,PAGOS!$A:$A,'INFO IPS'!D37)</f>
        <v>0</v>
      </c>
      <c r="I37" s="3">
        <f t="shared" si="0"/>
        <v>36348</v>
      </c>
      <c r="J37" s="8" t="s">
        <v>4</v>
      </c>
      <c r="K37" s="9" t="s">
        <v>16</v>
      </c>
      <c r="L37" s="19">
        <f t="shared" ca="1" si="1"/>
        <v>871</v>
      </c>
    </row>
    <row r="38" spans="1:12" x14ac:dyDescent="0.35">
      <c r="A38" s="5">
        <v>891301447</v>
      </c>
      <c r="B38" s="5" t="s">
        <v>1</v>
      </c>
      <c r="C38" s="5" t="s">
        <v>9</v>
      </c>
      <c r="D38" s="10">
        <v>178475</v>
      </c>
      <c r="E38" s="10">
        <v>2022605</v>
      </c>
      <c r="F38" s="7">
        <v>44926</v>
      </c>
      <c r="G38" s="3">
        <v>67061</v>
      </c>
      <c r="H38" s="3">
        <f>+SUMIFS(PAGOS!$B:$B,PAGOS!$A:$A,'INFO IPS'!D38)</f>
        <v>0</v>
      </c>
      <c r="I38" s="3">
        <f t="shared" si="0"/>
        <v>67061</v>
      </c>
      <c r="J38" s="8" t="s">
        <v>4</v>
      </c>
      <c r="K38" s="9" t="s">
        <v>16</v>
      </c>
      <c r="L38" s="19">
        <f t="shared" ca="1" si="1"/>
        <v>871</v>
      </c>
    </row>
    <row r="39" spans="1:12" x14ac:dyDescent="0.35">
      <c r="A39" s="5">
        <v>891301447</v>
      </c>
      <c r="B39" s="5" t="s">
        <v>1</v>
      </c>
      <c r="C39" s="5" t="s">
        <v>9</v>
      </c>
      <c r="D39" s="4">
        <v>244169</v>
      </c>
      <c r="E39" s="10">
        <v>2023381</v>
      </c>
      <c r="F39" s="7">
        <v>45174.643101851922</v>
      </c>
      <c r="G39" s="3">
        <v>38200</v>
      </c>
      <c r="H39" s="3">
        <f>+SUMIFS(PAGOS!$B:$B,PAGOS!$A:$A,'INFO IPS'!D39)</f>
        <v>0</v>
      </c>
      <c r="I39" s="3">
        <f t="shared" si="0"/>
        <v>38200</v>
      </c>
      <c r="J39" s="8" t="s">
        <v>4</v>
      </c>
      <c r="K39" s="9" t="s">
        <v>16</v>
      </c>
      <c r="L39" s="19">
        <f t="shared" ca="1" si="1"/>
        <v>622.35689814807847</v>
      </c>
    </row>
    <row r="40" spans="1:12" x14ac:dyDescent="0.35">
      <c r="A40" s="5">
        <v>891301447</v>
      </c>
      <c r="B40" s="5" t="s">
        <v>1</v>
      </c>
      <c r="C40" s="5" t="s">
        <v>9</v>
      </c>
      <c r="D40" s="4">
        <v>253643</v>
      </c>
      <c r="E40" s="10">
        <v>2023414</v>
      </c>
      <c r="F40" s="7">
        <v>45211.400960636791</v>
      </c>
      <c r="G40" s="3">
        <v>14300</v>
      </c>
      <c r="H40" s="3">
        <f>+SUMIFS(PAGOS!$B:$B,PAGOS!$A:$A,'INFO IPS'!D40)</f>
        <v>0</v>
      </c>
      <c r="I40" s="3">
        <f t="shared" si="0"/>
        <v>14300</v>
      </c>
      <c r="J40" s="8" t="s">
        <v>4</v>
      </c>
      <c r="K40" s="9" t="s">
        <v>16</v>
      </c>
      <c r="L40" s="19">
        <f t="shared" ca="1" si="1"/>
        <v>585.59903936320916</v>
      </c>
    </row>
    <row r="41" spans="1:12" x14ac:dyDescent="0.35">
      <c r="A41" s="5">
        <v>891301447</v>
      </c>
      <c r="B41" s="5" t="s">
        <v>1</v>
      </c>
      <c r="C41" s="5" t="s">
        <v>9</v>
      </c>
      <c r="D41" s="4">
        <v>283394</v>
      </c>
      <c r="E41" s="10">
        <v>2024075</v>
      </c>
      <c r="F41" s="7">
        <v>45349.366087951232</v>
      </c>
      <c r="G41" s="3">
        <v>52000</v>
      </c>
      <c r="H41" s="3">
        <f>+SUMIFS(PAGOS!$B:$B,PAGOS!$A:$A,'INFO IPS'!D41)</f>
        <v>0</v>
      </c>
      <c r="I41" s="3">
        <f t="shared" si="0"/>
        <v>52000</v>
      </c>
      <c r="J41" s="8" t="s">
        <v>4</v>
      </c>
      <c r="K41" s="9" t="s">
        <v>16</v>
      </c>
      <c r="L41" s="19">
        <f t="shared" ca="1" si="1"/>
        <v>447.63391204876825</v>
      </c>
    </row>
    <row r="42" spans="1:12" x14ac:dyDescent="0.35">
      <c r="A42" s="5">
        <v>891301447</v>
      </c>
      <c r="B42" s="5" t="s">
        <v>1</v>
      </c>
      <c r="C42" s="5" t="s">
        <v>9</v>
      </c>
      <c r="D42" s="9">
        <v>368386</v>
      </c>
      <c r="E42" s="9">
        <v>2025093</v>
      </c>
      <c r="F42" s="7">
        <v>45723.759907396045</v>
      </c>
      <c r="G42" s="3">
        <v>99651</v>
      </c>
      <c r="H42" s="3">
        <f>+SUMIFS(PAGOS!$B:$B,PAGOS!$A:$A,'INFO IPS'!D42)</f>
        <v>0</v>
      </c>
      <c r="I42" s="3">
        <f t="shared" si="0"/>
        <v>99651</v>
      </c>
      <c r="J42" s="8" t="s">
        <v>4</v>
      </c>
      <c r="K42" s="9" t="s">
        <v>16</v>
      </c>
      <c r="L42" s="19">
        <f t="shared" ca="1" si="1"/>
        <v>73.240092603955418</v>
      </c>
    </row>
    <row r="43" spans="1:12" x14ac:dyDescent="0.35">
      <c r="A43" s="5">
        <v>891301447</v>
      </c>
      <c r="B43" s="5" t="s">
        <v>1</v>
      </c>
      <c r="C43" s="5" t="s">
        <v>9</v>
      </c>
      <c r="D43" s="9">
        <v>368388</v>
      </c>
      <c r="E43" s="9">
        <v>2025093</v>
      </c>
      <c r="F43" s="7">
        <v>45723.778298611287</v>
      </c>
      <c r="G43" s="3">
        <v>109452</v>
      </c>
      <c r="H43" s="3">
        <f>+SUMIFS(PAGOS!$B:$B,PAGOS!$A:$A,'INFO IPS'!D43)</f>
        <v>0</v>
      </c>
      <c r="I43" s="3">
        <f t="shared" si="0"/>
        <v>109452</v>
      </c>
      <c r="J43" s="8" t="s">
        <v>4</v>
      </c>
      <c r="K43" s="9" t="s">
        <v>16</v>
      </c>
      <c r="L43" s="19">
        <f t="shared" ca="1" si="1"/>
        <v>73.221701388712972</v>
      </c>
    </row>
    <row r="44" spans="1:12" x14ac:dyDescent="0.35">
      <c r="A44" s="5">
        <v>891301447</v>
      </c>
      <c r="B44" s="5" t="s">
        <v>1</v>
      </c>
      <c r="C44" s="5" t="s">
        <v>9</v>
      </c>
      <c r="D44" s="9">
        <v>368470</v>
      </c>
      <c r="E44" s="9">
        <v>2025093</v>
      </c>
      <c r="F44" s="7">
        <v>45724.745983784553</v>
      </c>
      <c r="G44" s="3">
        <v>100829</v>
      </c>
      <c r="H44" s="3">
        <f>+SUMIFS(PAGOS!$B:$B,PAGOS!$A:$A,'INFO IPS'!D44)</f>
        <v>0</v>
      </c>
      <c r="I44" s="3">
        <f t="shared" si="0"/>
        <v>100829</v>
      </c>
      <c r="J44" s="8" t="s">
        <v>4</v>
      </c>
      <c r="K44" s="9" t="s">
        <v>16</v>
      </c>
      <c r="L44" s="19">
        <f t="shared" ca="1" si="1"/>
        <v>72.254016215447336</v>
      </c>
    </row>
    <row r="45" spans="1:12" x14ac:dyDescent="0.35">
      <c r="A45" s="5">
        <v>891301447</v>
      </c>
      <c r="B45" s="5" t="s">
        <v>1</v>
      </c>
      <c r="C45" s="5" t="s">
        <v>9</v>
      </c>
      <c r="D45" s="9">
        <v>371665</v>
      </c>
      <c r="E45" s="9">
        <v>2025093</v>
      </c>
      <c r="F45" s="7">
        <v>45737.019618055783</v>
      </c>
      <c r="G45" s="3">
        <v>94843</v>
      </c>
      <c r="H45" s="3">
        <f>+SUMIFS(PAGOS!$B:$B,PAGOS!$A:$A,'INFO IPS'!D45)</f>
        <v>0</v>
      </c>
      <c r="I45" s="3">
        <f t="shared" si="0"/>
        <v>94843</v>
      </c>
      <c r="J45" s="8" t="s">
        <v>4</v>
      </c>
      <c r="K45" s="9" t="s">
        <v>16</v>
      </c>
      <c r="L45" s="19">
        <f t="shared" ca="1" si="1"/>
        <v>59.980381944216788</v>
      </c>
    </row>
    <row r="46" spans="1:12" x14ac:dyDescent="0.35">
      <c r="I46" s="18">
        <f>SUM(I9:I45)</f>
        <v>4593968</v>
      </c>
    </row>
  </sheetData>
  <mergeCells count="5">
    <mergeCell ref="A3:K3"/>
    <mergeCell ref="A4:K4"/>
    <mergeCell ref="A5:K5"/>
    <mergeCell ref="A6:K6"/>
    <mergeCell ref="A7:K7"/>
  </mergeCells>
  <conditionalFormatting sqref="D9:D26">
    <cfRule type="duplicateValues" dxfId="8" priority="32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69C4D-FEF5-451E-8A94-82D5BCF3BC69}">
  <dimension ref="A1:AW39"/>
  <sheetViews>
    <sheetView workbookViewId="0">
      <pane ySplit="2" topLeftCell="A3" activePane="bottomLeft" state="frozen"/>
      <selection activeCell="X2" sqref="X2"/>
      <selection pane="bottomLeft" activeCell="AC48" sqref="AC48"/>
    </sheetView>
  </sheetViews>
  <sheetFormatPr baseColWidth="10" defaultRowHeight="14.5" x14ac:dyDescent="0.35"/>
  <cols>
    <col min="1" max="1" width="8.1796875" style="44" bestFit="1" customWidth="1"/>
    <col min="2" max="2" width="17.26953125" style="44" customWidth="1"/>
    <col min="3" max="3" width="6.36328125" style="44" bestFit="1" customWidth="1"/>
    <col min="4" max="4" width="6.6328125" style="44" bestFit="1" customWidth="1"/>
    <col min="5" max="5" width="9.26953125" style="44" bestFit="1" customWidth="1"/>
    <col min="6" max="6" width="11.26953125" style="44" customWidth="1"/>
    <col min="7" max="7" width="8.08984375" style="44" bestFit="1" customWidth="1"/>
    <col min="8" max="8" width="8.453125" style="44" bestFit="1" customWidth="1"/>
    <col min="9" max="10" width="10.6328125" style="45" bestFit="1" customWidth="1"/>
    <col min="11" max="11" width="7.36328125" style="44" bestFit="1" customWidth="1"/>
    <col min="12" max="12" width="13.36328125" style="44" bestFit="1" customWidth="1"/>
    <col min="13" max="13" width="14.90625" style="44" customWidth="1"/>
    <col min="14" max="14" width="14.54296875" style="44" customWidth="1"/>
    <col min="15" max="15" width="12.08984375" style="45" customWidth="1"/>
    <col min="16" max="16" width="12.36328125" style="44" customWidth="1"/>
    <col min="17" max="17" width="10.453125" style="44" bestFit="1" customWidth="1"/>
    <col min="18" max="18" width="10.08984375" style="44" bestFit="1" customWidth="1"/>
    <col min="19" max="19" width="9.453125" style="44" bestFit="1" customWidth="1"/>
    <col min="20" max="20" width="8.7265625" style="44" bestFit="1" customWidth="1"/>
    <col min="21" max="21" width="9.1796875" style="44" bestFit="1" customWidth="1"/>
    <col min="22" max="22" width="4.54296875" style="44" bestFit="1" customWidth="1"/>
    <col min="23" max="23" width="8.1796875" style="44" bestFit="1" customWidth="1"/>
    <col min="24" max="24" width="10.6328125" style="44" customWidth="1"/>
    <col min="25" max="25" width="11.36328125" style="44" customWidth="1"/>
    <col min="26" max="26" width="10.6328125" style="44" bestFit="1" customWidth="1"/>
    <col min="27" max="27" width="16.36328125" style="44" customWidth="1"/>
    <col min="28" max="28" width="10.1796875" style="44" bestFit="1" customWidth="1"/>
    <col min="29" max="29" width="12.90625" style="44" customWidth="1"/>
    <col min="30" max="30" width="11.90625" style="44" customWidth="1"/>
    <col min="31" max="31" width="11.6328125" style="44" customWidth="1"/>
    <col min="32" max="32" width="15.7265625" style="44" bestFit="1" customWidth="1"/>
    <col min="33" max="33" width="8.81640625" style="44" bestFit="1" customWidth="1"/>
    <col min="34" max="34" width="8.08984375" style="44" bestFit="1" customWidth="1"/>
    <col min="35" max="35" width="12.453125" style="45" customWidth="1"/>
    <col min="36" max="36" width="11.7265625" style="45" customWidth="1"/>
    <col min="37" max="37" width="11.6328125" style="45" customWidth="1"/>
    <col min="38" max="38" width="9.08984375" style="45" bestFit="1" customWidth="1"/>
    <col min="39" max="39" width="14.1796875" style="45" customWidth="1"/>
    <col min="40" max="40" width="10.7265625" style="45" bestFit="1" customWidth="1"/>
    <col min="41" max="41" width="14" style="45" customWidth="1"/>
    <col min="42" max="42" width="10.90625" style="45"/>
    <col min="43" max="43" width="13.08984375" style="45" customWidth="1"/>
    <col min="44" max="44" width="10" style="44" bestFit="1" customWidth="1"/>
    <col min="45" max="45" width="9.6328125" style="44" bestFit="1" customWidth="1"/>
    <col min="46" max="46" width="14.36328125" style="44" customWidth="1"/>
    <col min="47" max="47" width="13.1796875" style="44" customWidth="1"/>
    <col min="48" max="48" width="9.453125" style="44" bestFit="1" customWidth="1"/>
    <col min="49" max="49" width="13.54296875" style="44" customWidth="1"/>
    <col min="50" max="16384" width="10.90625" style="44"/>
  </cols>
  <sheetData>
    <row r="1" spans="1:49" s="21" customFormat="1" ht="10" x14ac:dyDescent="0.35">
      <c r="A1" s="20">
        <v>45747</v>
      </c>
      <c r="G1" s="22"/>
      <c r="H1" s="22"/>
      <c r="I1" s="40">
        <f>+SUBTOTAL(9,I3:I1048576)</f>
        <v>4593968</v>
      </c>
      <c r="J1" s="40">
        <f>+SUBTOTAL(9,J3:J1048576)</f>
        <v>4593968</v>
      </c>
      <c r="M1" s="37">
        <f>+J1-SUM(AI1:AQ1)</f>
        <v>0</v>
      </c>
      <c r="N1" s="38"/>
      <c r="O1" s="40">
        <f>+SUBTOTAL(9,O3:O26698)</f>
        <v>404775</v>
      </c>
      <c r="P1" s="39"/>
      <c r="Q1" s="38"/>
      <c r="R1" s="22"/>
      <c r="S1" s="22"/>
      <c r="T1" s="22"/>
      <c r="U1" s="22"/>
      <c r="V1" s="38"/>
      <c r="W1" s="38"/>
      <c r="X1" s="40">
        <f t="shared" ref="X1:Z1" si="0">+SUBTOTAL(9,X3:X26698)</f>
        <v>0</v>
      </c>
      <c r="Y1" s="40">
        <f t="shared" si="0"/>
        <v>517475</v>
      </c>
      <c r="Z1" s="40">
        <f t="shared" si="0"/>
        <v>112700</v>
      </c>
      <c r="AA1" s="38"/>
      <c r="AB1" s="40">
        <f t="shared" ref="AB1" si="1">+SUBTOTAL(9,AB3:AB26698)</f>
        <v>112700</v>
      </c>
      <c r="AI1" s="40">
        <f t="shared" ref="AI1:AR1" si="2">+SUBTOTAL(9,AI3:AI26698)</f>
        <v>0</v>
      </c>
      <c r="AJ1" s="40">
        <f t="shared" si="2"/>
        <v>104500</v>
      </c>
      <c r="AK1" s="40">
        <f t="shared" si="2"/>
        <v>4084693</v>
      </c>
      <c r="AL1" s="40">
        <f t="shared" si="2"/>
        <v>0</v>
      </c>
      <c r="AM1" s="40">
        <f t="shared" si="2"/>
        <v>0</v>
      </c>
      <c r="AN1" s="40">
        <f t="shared" si="2"/>
        <v>0</v>
      </c>
      <c r="AO1" s="40">
        <f t="shared" si="2"/>
        <v>404775</v>
      </c>
      <c r="AP1" s="40">
        <f t="shared" si="2"/>
        <v>0</v>
      </c>
      <c r="AQ1" s="40">
        <f t="shared" si="2"/>
        <v>0</v>
      </c>
      <c r="AR1" s="36">
        <f t="shared" si="2"/>
        <v>0</v>
      </c>
      <c r="AS1" s="38"/>
      <c r="AT1" s="38"/>
      <c r="AU1" s="38"/>
      <c r="AV1" s="38"/>
      <c r="AW1" s="36"/>
    </row>
    <row r="2" spans="1:49" s="21" customFormat="1" ht="30" x14ac:dyDescent="0.35">
      <c r="A2" s="23" t="s">
        <v>6</v>
      </c>
      <c r="B2" s="23" t="s">
        <v>24</v>
      </c>
      <c r="C2" s="23" t="s">
        <v>25</v>
      </c>
      <c r="D2" s="23" t="s">
        <v>26</v>
      </c>
      <c r="E2" s="23" t="s">
        <v>18</v>
      </c>
      <c r="F2" s="23" t="s">
        <v>27</v>
      </c>
      <c r="G2" s="24" t="s">
        <v>28</v>
      </c>
      <c r="H2" s="24" t="s">
        <v>29</v>
      </c>
      <c r="I2" s="25" t="s">
        <v>30</v>
      </c>
      <c r="J2" s="25" t="s">
        <v>31</v>
      </c>
      <c r="K2" s="23" t="s">
        <v>32</v>
      </c>
      <c r="L2" s="23" t="s">
        <v>33</v>
      </c>
      <c r="M2" s="26" t="s">
        <v>34</v>
      </c>
      <c r="N2" s="27" t="str">
        <f ca="1">+CONCATENATE("ESTADO EPS ",TEXT(TODAY(),"DD-MM-YYYY"))</f>
        <v>ESTADO EPS 20-05-2025</v>
      </c>
      <c r="O2" s="46" t="s">
        <v>35</v>
      </c>
      <c r="P2" s="28" t="s">
        <v>36</v>
      </c>
      <c r="Q2" s="29" t="s">
        <v>37</v>
      </c>
      <c r="R2" s="30" t="s">
        <v>38</v>
      </c>
      <c r="S2" s="30" t="s">
        <v>39</v>
      </c>
      <c r="T2" s="30" t="s">
        <v>40</v>
      </c>
      <c r="U2" s="30" t="s">
        <v>41</v>
      </c>
      <c r="V2" s="29" t="s">
        <v>42</v>
      </c>
      <c r="W2" s="29" t="s">
        <v>43</v>
      </c>
      <c r="X2" s="31" t="s">
        <v>44</v>
      </c>
      <c r="Y2" s="31" t="s">
        <v>45</v>
      </c>
      <c r="Z2" s="31" t="s">
        <v>48</v>
      </c>
      <c r="AA2" s="29" t="s">
        <v>49</v>
      </c>
      <c r="AB2" s="32" t="s">
        <v>50</v>
      </c>
      <c r="AC2" s="33" t="s">
        <v>51</v>
      </c>
      <c r="AD2" s="33" t="s">
        <v>52</v>
      </c>
      <c r="AE2" s="33" t="s">
        <v>53</v>
      </c>
      <c r="AF2" s="33" t="s">
        <v>54</v>
      </c>
      <c r="AG2" s="33" t="s">
        <v>55</v>
      </c>
      <c r="AH2" s="33" t="s">
        <v>56</v>
      </c>
      <c r="AI2" s="47" t="s">
        <v>57</v>
      </c>
      <c r="AJ2" s="47" t="s">
        <v>58</v>
      </c>
      <c r="AK2" s="47" t="s">
        <v>59</v>
      </c>
      <c r="AL2" s="47" t="s">
        <v>47</v>
      </c>
      <c r="AM2" s="47" t="s">
        <v>60</v>
      </c>
      <c r="AN2" s="47" t="s">
        <v>46</v>
      </c>
      <c r="AO2" s="47" t="s">
        <v>61</v>
      </c>
      <c r="AP2" s="47" t="s">
        <v>62</v>
      </c>
      <c r="AQ2" s="47" t="s">
        <v>63</v>
      </c>
      <c r="AR2" s="34" t="s">
        <v>64</v>
      </c>
      <c r="AS2" s="34" t="s">
        <v>65</v>
      </c>
      <c r="AT2" s="34" t="s">
        <v>66</v>
      </c>
      <c r="AU2" s="34" t="s">
        <v>67</v>
      </c>
      <c r="AV2" s="34" t="s">
        <v>68</v>
      </c>
      <c r="AW2" s="34" t="s">
        <v>69</v>
      </c>
    </row>
    <row r="3" spans="1:49" s="21" customFormat="1" ht="10" x14ac:dyDescent="0.2">
      <c r="A3" s="41">
        <v>891301447</v>
      </c>
      <c r="B3" s="41" t="s">
        <v>70</v>
      </c>
      <c r="C3" s="41" t="s">
        <v>9</v>
      </c>
      <c r="D3" s="41">
        <v>244169</v>
      </c>
      <c r="E3" s="41" t="str">
        <f t="shared" ref="E3:E39" si="3">CONCATENATE($C3,$D3)</f>
        <v>EVEN244169</v>
      </c>
      <c r="F3" s="41" t="str">
        <f t="shared" ref="F3:F39" si="4">_xlfn.CONCAT($A3,"_",E3)</f>
        <v>891301447_EVEN244169</v>
      </c>
      <c r="G3" s="41"/>
      <c r="H3" s="42">
        <v>45174.643101851922</v>
      </c>
      <c r="I3" s="43">
        <v>38200</v>
      </c>
      <c r="J3" s="43">
        <v>38200</v>
      </c>
      <c r="K3" s="41" t="s">
        <v>4</v>
      </c>
      <c r="L3" s="41" t="s">
        <v>16</v>
      </c>
      <c r="M3" s="41" t="s">
        <v>87</v>
      </c>
      <c r="N3" s="41" t="s">
        <v>89</v>
      </c>
      <c r="O3" s="43">
        <v>0</v>
      </c>
      <c r="P3" s="35"/>
      <c r="Q3" s="41" t="s">
        <v>71</v>
      </c>
      <c r="R3" s="42">
        <v>45174</v>
      </c>
      <c r="S3" s="42">
        <v>45293</v>
      </c>
      <c r="T3" s="42"/>
      <c r="U3" s="42">
        <v>45313</v>
      </c>
      <c r="V3" s="41">
        <v>464</v>
      </c>
      <c r="W3" s="41" t="s">
        <v>72</v>
      </c>
      <c r="X3" s="43" t="s">
        <v>72</v>
      </c>
      <c r="Y3" s="43">
        <v>46400</v>
      </c>
      <c r="Z3" s="43">
        <v>46400</v>
      </c>
      <c r="AA3" s="41" t="s">
        <v>73</v>
      </c>
      <c r="AB3" s="43">
        <v>46400</v>
      </c>
      <c r="AC3" s="41" t="s">
        <v>48</v>
      </c>
      <c r="AD3" s="41" t="s">
        <v>74</v>
      </c>
      <c r="AE3" s="41" t="s">
        <v>75</v>
      </c>
      <c r="AF3" s="41" t="s">
        <v>76</v>
      </c>
      <c r="AG3" s="41" t="s">
        <v>77</v>
      </c>
      <c r="AH3" s="41"/>
      <c r="AI3" s="43">
        <v>0</v>
      </c>
      <c r="AJ3" s="43">
        <v>38200</v>
      </c>
      <c r="AK3" s="43">
        <v>0</v>
      </c>
      <c r="AL3" s="43">
        <v>0</v>
      </c>
      <c r="AM3" s="43">
        <v>0</v>
      </c>
      <c r="AN3" s="43">
        <v>0</v>
      </c>
      <c r="AO3" s="43">
        <v>0</v>
      </c>
      <c r="AP3" s="43">
        <v>0</v>
      </c>
      <c r="AQ3" s="43">
        <v>0</v>
      </c>
      <c r="AR3" s="43">
        <v>0</v>
      </c>
      <c r="AS3" s="43">
        <v>0</v>
      </c>
      <c r="AT3" s="41"/>
      <c r="AU3" s="41"/>
      <c r="AV3" s="41"/>
      <c r="AW3" s="43">
        <v>0</v>
      </c>
    </row>
    <row r="4" spans="1:49" s="21" customFormat="1" ht="10" x14ac:dyDescent="0.2">
      <c r="A4" s="41">
        <v>891301447</v>
      </c>
      <c r="B4" s="41" t="s">
        <v>70</v>
      </c>
      <c r="C4" s="41" t="s">
        <v>9</v>
      </c>
      <c r="D4" s="41">
        <v>253643</v>
      </c>
      <c r="E4" s="41" t="str">
        <f t="shared" si="3"/>
        <v>EVEN253643</v>
      </c>
      <c r="F4" s="41" t="str">
        <f t="shared" si="4"/>
        <v>891301447_EVEN253643</v>
      </c>
      <c r="G4" s="41"/>
      <c r="H4" s="42">
        <v>45211.400960636791</v>
      </c>
      <c r="I4" s="43">
        <v>14300</v>
      </c>
      <c r="J4" s="43">
        <v>14300</v>
      </c>
      <c r="K4" s="41" t="s">
        <v>4</v>
      </c>
      <c r="L4" s="41" t="s">
        <v>16</v>
      </c>
      <c r="M4" s="41" t="s">
        <v>87</v>
      </c>
      <c r="N4" s="41" t="s">
        <v>89</v>
      </c>
      <c r="O4" s="43">
        <v>0</v>
      </c>
      <c r="P4" s="35"/>
      <c r="Q4" s="41" t="s">
        <v>71</v>
      </c>
      <c r="R4" s="42">
        <v>45211</v>
      </c>
      <c r="S4" s="42">
        <v>45293</v>
      </c>
      <c r="T4" s="42"/>
      <c r="U4" s="42">
        <v>45313</v>
      </c>
      <c r="V4" s="41">
        <v>464</v>
      </c>
      <c r="W4" s="41" t="s">
        <v>72</v>
      </c>
      <c r="X4" s="43" t="s">
        <v>72</v>
      </c>
      <c r="Y4" s="43">
        <v>14300</v>
      </c>
      <c r="Z4" s="43">
        <v>14300</v>
      </c>
      <c r="AA4" s="41" t="s">
        <v>78</v>
      </c>
      <c r="AB4" s="43">
        <v>14300</v>
      </c>
      <c r="AC4" s="41" t="s">
        <v>48</v>
      </c>
      <c r="AD4" s="41" t="s">
        <v>79</v>
      </c>
      <c r="AE4" s="41" t="s">
        <v>75</v>
      </c>
      <c r="AF4" s="41" t="s">
        <v>76</v>
      </c>
      <c r="AG4" s="41" t="s">
        <v>77</v>
      </c>
      <c r="AH4" s="41"/>
      <c r="AI4" s="43">
        <v>0</v>
      </c>
      <c r="AJ4" s="43">
        <v>14300</v>
      </c>
      <c r="AK4" s="43">
        <v>0</v>
      </c>
      <c r="AL4" s="43">
        <v>0</v>
      </c>
      <c r="AM4" s="43">
        <v>0</v>
      </c>
      <c r="AN4" s="43">
        <v>0</v>
      </c>
      <c r="AO4" s="43">
        <v>0</v>
      </c>
      <c r="AP4" s="43">
        <v>0</v>
      </c>
      <c r="AQ4" s="43">
        <v>0</v>
      </c>
      <c r="AR4" s="43">
        <v>0</v>
      </c>
      <c r="AS4" s="43">
        <v>0</v>
      </c>
      <c r="AT4" s="41"/>
      <c r="AU4" s="41"/>
      <c r="AV4" s="41"/>
      <c r="AW4" s="43">
        <v>0</v>
      </c>
    </row>
    <row r="5" spans="1:49" s="21" customFormat="1" ht="10" x14ac:dyDescent="0.2">
      <c r="A5" s="41">
        <v>891301447</v>
      </c>
      <c r="B5" s="41" t="s">
        <v>70</v>
      </c>
      <c r="C5" s="41" t="s">
        <v>9</v>
      </c>
      <c r="D5" s="41">
        <v>283394</v>
      </c>
      <c r="E5" s="41" t="str">
        <f t="shared" si="3"/>
        <v>EVEN283394</v>
      </c>
      <c r="F5" s="41" t="str">
        <f t="shared" si="4"/>
        <v>891301447_EVEN283394</v>
      </c>
      <c r="G5" s="41"/>
      <c r="H5" s="42">
        <v>45349.366087951232</v>
      </c>
      <c r="I5" s="43">
        <v>52000</v>
      </c>
      <c r="J5" s="43">
        <v>52000</v>
      </c>
      <c r="K5" s="41" t="s">
        <v>4</v>
      </c>
      <c r="L5" s="41" t="s">
        <v>16</v>
      </c>
      <c r="M5" s="41" t="s">
        <v>87</v>
      </c>
      <c r="N5" s="41" t="s">
        <v>89</v>
      </c>
      <c r="O5" s="43">
        <v>0</v>
      </c>
      <c r="P5" s="35"/>
      <c r="Q5" s="41" t="s">
        <v>71</v>
      </c>
      <c r="R5" s="42">
        <v>45349</v>
      </c>
      <c r="S5" s="42">
        <v>45383</v>
      </c>
      <c r="T5" s="42"/>
      <c r="U5" s="42">
        <v>45384</v>
      </c>
      <c r="V5" s="41">
        <v>393</v>
      </c>
      <c r="W5" s="41" t="s">
        <v>72</v>
      </c>
      <c r="X5" s="43" t="s">
        <v>72</v>
      </c>
      <c r="Y5" s="43">
        <v>52000</v>
      </c>
      <c r="Z5" s="43">
        <v>52000</v>
      </c>
      <c r="AA5" s="41" t="s">
        <v>80</v>
      </c>
      <c r="AB5" s="43">
        <v>52000</v>
      </c>
      <c r="AC5" s="41" t="s">
        <v>48</v>
      </c>
      <c r="AD5" s="41" t="s">
        <v>81</v>
      </c>
      <c r="AE5" s="41" t="s">
        <v>75</v>
      </c>
      <c r="AF5" s="41" t="s">
        <v>76</v>
      </c>
      <c r="AG5" s="41" t="s">
        <v>77</v>
      </c>
      <c r="AH5" s="41"/>
      <c r="AI5" s="43">
        <v>0</v>
      </c>
      <c r="AJ5" s="43">
        <v>52000</v>
      </c>
      <c r="AK5" s="43">
        <v>0</v>
      </c>
      <c r="AL5" s="43">
        <v>0</v>
      </c>
      <c r="AM5" s="43">
        <v>0</v>
      </c>
      <c r="AN5" s="43">
        <v>0</v>
      </c>
      <c r="AO5" s="43">
        <v>0</v>
      </c>
      <c r="AP5" s="43">
        <v>0</v>
      </c>
      <c r="AQ5" s="43">
        <v>0</v>
      </c>
      <c r="AR5" s="43">
        <v>0</v>
      </c>
      <c r="AS5" s="43">
        <v>0</v>
      </c>
      <c r="AT5" s="41"/>
      <c r="AU5" s="41"/>
      <c r="AV5" s="41"/>
      <c r="AW5" s="43">
        <v>0</v>
      </c>
    </row>
    <row r="6" spans="1:49" s="21" customFormat="1" ht="10" x14ac:dyDescent="0.2">
      <c r="A6" s="41">
        <v>891301447</v>
      </c>
      <c r="B6" s="41" t="s">
        <v>70</v>
      </c>
      <c r="C6" s="41" t="s">
        <v>9</v>
      </c>
      <c r="D6" s="41">
        <v>368386</v>
      </c>
      <c r="E6" s="41" t="str">
        <f t="shared" si="3"/>
        <v>EVEN368386</v>
      </c>
      <c r="F6" s="41" t="str">
        <f t="shared" si="4"/>
        <v>891301447_EVEN368386</v>
      </c>
      <c r="G6" s="41"/>
      <c r="H6" s="42">
        <v>45723.759907396045</v>
      </c>
      <c r="I6" s="43">
        <v>99651</v>
      </c>
      <c r="J6" s="43">
        <v>99651</v>
      </c>
      <c r="K6" s="41" t="s">
        <v>4</v>
      </c>
      <c r="L6" s="41" t="s">
        <v>16</v>
      </c>
      <c r="M6" s="41" t="e">
        <v>#N/A</v>
      </c>
      <c r="N6" s="41" t="s">
        <v>88</v>
      </c>
      <c r="O6" s="43">
        <v>99651</v>
      </c>
      <c r="P6" s="35">
        <v>1222595422</v>
      </c>
      <c r="Q6" s="41" t="s">
        <v>82</v>
      </c>
      <c r="R6" s="42">
        <v>45723</v>
      </c>
      <c r="S6" s="42">
        <v>45751</v>
      </c>
      <c r="T6" s="42">
        <v>45771</v>
      </c>
      <c r="U6" s="42"/>
      <c r="V6" s="41">
        <v>6</v>
      </c>
      <c r="W6" s="41" t="s">
        <v>83</v>
      </c>
      <c r="X6" s="43" t="s">
        <v>72</v>
      </c>
      <c r="Y6" s="43">
        <v>99651</v>
      </c>
      <c r="Z6" s="43">
        <v>0</v>
      </c>
      <c r="AA6" s="41"/>
      <c r="AB6" s="43">
        <v>0</v>
      </c>
      <c r="AC6" s="41"/>
      <c r="AD6" s="41"/>
      <c r="AE6" s="41"/>
      <c r="AF6" s="41" t="s">
        <v>84</v>
      </c>
      <c r="AG6" s="41"/>
      <c r="AH6" s="41" t="s">
        <v>85</v>
      </c>
      <c r="AI6" s="43">
        <v>0</v>
      </c>
      <c r="AJ6" s="43">
        <v>0</v>
      </c>
      <c r="AK6" s="43">
        <v>0</v>
      </c>
      <c r="AL6" s="43">
        <v>0</v>
      </c>
      <c r="AM6" s="43">
        <v>0</v>
      </c>
      <c r="AN6" s="43">
        <v>0</v>
      </c>
      <c r="AO6" s="43">
        <v>99651</v>
      </c>
      <c r="AP6" s="43">
        <v>0</v>
      </c>
      <c r="AQ6" s="43">
        <v>0</v>
      </c>
      <c r="AR6" s="43">
        <v>0</v>
      </c>
      <c r="AS6" s="43">
        <v>0</v>
      </c>
      <c r="AT6" s="41"/>
      <c r="AU6" s="41"/>
      <c r="AV6" s="41"/>
      <c r="AW6" s="43">
        <v>0</v>
      </c>
    </row>
    <row r="7" spans="1:49" s="21" customFormat="1" ht="10" x14ac:dyDescent="0.2">
      <c r="A7" s="41">
        <v>891301447</v>
      </c>
      <c r="B7" s="41" t="s">
        <v>70</v>
      </c>
      <c r="C7" s="41" t="s">
        <v>9</v>
      </c>
      <c r="D7" s="41">
        <v>368388</v>
      </c>
      <c r="E7" s="41" t="str">
        <f t="shared" si="3"/>
        <v>EVEN368388</v>
      </c>
      <c r="F7" s="41" t="str">
        <f t="shared" si="4"/>
        <v>891301447_EVEN368388</v>
      </c>
      <c r="G7" s="41"/>
      <c r="H7" s="42">
        <v>45723.778298611287</v>
      </c>
      <c r="I7" s="43">
        <v>109452</v>
      </c>
      <c r="J7" s="43">
        <v>109452</v>
      </c>
      <c r="K7" s="41" t="s">
        <v>4</v>
      </c>
      <c r="L7" s="41" t="s">
        <v>16</v>
      </c>
      <c r="M7" s="41" t="e">
        <v>#N/A</v>
      </c>
      <c r="N7" s="41" t="s">
        <v>88</v>
      </c>
      <c r="O7" s="43">
        <v>109452</v>
      </c>
      <c r="P7" s="35">
        <v>1222584053</v>
      </c>
      <c r="Q7" s="41" t="s">
        <v>82</v>
      </c>
      <c r="R7" s="42">
        <v>45723</v>
      </c>
      <c r="S7" s="42">
        <v>45751</v>
      </c>
      <c r="T7" s="42">
        <v>45758</v>
      </c>
      <c r="U7" s="42"/>
      <c r="V7" s="41">
        <v>19</v>
      </c>
      <c r="W7" s="41" t="s">
        <v>83</v>
      </c>
      <c r="X7" s="43" t="s">
        <v>72</v>
      </c>
      <c r="Y7" s="43">
        <v>109452</v>
      </c>
      <c r="Z7" s="43">
        <v>0</v>
      </c>
      <c r="AA7" s="41"/>
      <c r="AB7" s="43">
        <v>0</v>
      </c>
      <c r="AC7" s="41"/>
      <c r="AD7" s="41"/>
      <c r="AE7" s="41"/>
      <c r="AF7" s="41" t="s">
        <v>84</v>
      </c>
      <c r="AG7" s="41"/>
      <c r="AH7" s="41" t="s">
        <v>85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109452</v>
      </c>
      <c r="AP7" s="43">
        <v>0</v>
      </c>
      <c r="AQ7" s="43">
        <v>0</v>
      </c>
      <c r="AR7" s="43">
        <v>0</v>
      </c>
      <c r="AS7" s="43">
        <v>0</v>
      </c>
      <c r="AT7" s="41"/>
      <c r="AU7" s="41"/>
      <c r="AV7" s="41"/>
      <c r="AW7" s="43">
        <v>0</v>
      </c>
    </row>
    <row r="8" spans="1:49" s="21" customFormat="1" ht="10" x14ac:dyDescent="0.2">
      <c r="A8" s="41">
        <v>891301447</v>
      </c>
      <c r="B8" s="41" t="s">
        <v>70</v>
      </c>
      <c r="C8" s="41" t="s">
        <v>9</v>
      </c>
      <c r="D8" s="41">
        <v>368470</v>
      </c>
      <c r="E8" s="41" t="str">
        <f t="shared" si="3"/>
        <v>EVEN368470</v>
      </c>
      <c r="F8" s="41" t="str">
        <f t="shared" si="4"/>
        <v>891301447_EVEN368470</v>
      </c>
      <c r="G8" s="41"/>
      <c r="H8" s="42">
        <v>45724.745983784553</v>
      </c>
      <c r="I8" s="43">
        <v>100829</v>
      </c>
      <c r="J8" s="43">
        <v>100829</v>
      </c>
      <c r="K8" s="41" t="s">
        <v>4</v>
      </c>
      <c r="L8" s="41" t="s">
        <v>16</v>
      </c>
      <c r="M8" s="41" t="e">
        <v>#N/A</v>
      </c>
      <c r="N8" s="41" t="s">
        <v>88</v>
      </c>
      <c r="O8" s="43">
        <v>100829</v>
      </c>
      <c r="P8" s="35">
        <v>1222584054</v>
      </c>
      <c r="Q8" s="41" t="s">
        <v>82</v>
      </c>
      <c r="R8" s="42">
        <v>45724</v>
      </c>
      <c r="S8" s="42">
        <v>45751</v>
      </c>
      <c r="T8" s="42">
        <v>45758</v>
      </c>
      <c r="U8" s="42"/>
      <c r="V8" s="41">
        <v>19</v>
      </c>
      <c r="W8" s="41" t="s">
        <v>83</v>
      </c>
      <c r="X8" s="43" t="s">
        <v>72</v>
      </c>
      <c r="Y8" s="43">
        <v>100829</v>
      </c>
      <c r="Z8" s="43">
        <v>0</v>
      </c>
      <c r="AA8" s="41"/>
      <c r="AB8" s="43">
        <v>0</v>
      </c>
      <c r="AC8" s="41"/>
      <c r="AD8" s="41"/>
      <c r="AE8" s="41"/>
      <c r="AF8" s="41" t="s">
        <v>84</v>
      </c>
      <c r="AG8" s="41"/>
      <c r="AH8" s="41" t="s">
        <v>85</v>
      </c>
      <c r="AI8" s="43">
        <v>0</v>
      </c>
      <c r="AJ8" s="43">
        <v>0</v>
      </c>
      <c r="AK8" s="43">
        <v>0</v>
      </c>
      <c r="AL8" s="43">
        <v>0</v>
      </c>
      <c r="AM8" s="43">
        <v>0</v>
      </c>
      <c r="AN8" s="43">
        <v>0</v>
      </c>
      <c r="AO8" s="43">
        <v>100829</v>
      </c>
      <c r="AP8" s="43">
        <v>0</v>
      </c>
      <c r="AQ8" s="43">
        <v>0</v>
      </c>
      <c r="AR8" s="43">
        <v>0</v>
      </c>
      <c r="AS8" s="43">
        <v>0</v>
      </c>
      <c r="AT8" s="41"/>
      <c r="AU8" s="41"/>
      <c r="AV8" s="41"/>
      <c r="AW8" s="43">
        <v>0</v>
      </c>
    </row>
    <row r="9" spans="1:49" s="21" customFormat="1" ht="10" x14ac:dyDescent="0.2">
      <c r="A9" s="41">
        <v>891301447</v>
      </c>
      <c r="B9" s="41" t="s">
        <v>70</v>
      </c>
      <c r="C9" s="41" t="s">
        <v>9</v>
      </c>
      <c r="D9" s="41">
        <v>371665</v>
      </c>
      <c r="E9" s="41" t="str">
        <f t="shared" si="3"/>
        <v>EVEN371665</v>
      </c>
      <c r="F9" s="41" t="str">
        <f t="shared" si="4"/>
        <v>891301447_EVEN371665</v>
      </c>
      <c r="G9" s="41"/>
      <c r="H9" s="42">
        <v>45737.019618055783</v>
      </c>
      <c r="I9" s="43">
        <v>94843</v>
      </c>
      <c r="J9" s="43">
        <v>94843</v>
      </c>
      <c r="K9" s="41" t="s">
        <v>4</v>
      </c>
      <c r="L9" s="41" t="s">
        <v>16</v>
      </c>
      <c r="M9" s="41" t="e">
        <v>#N/A</v>
      </c>
      <c r="N9" s="41" t="s">
        <v>88</v>
      </c>
      <c r="O9" s="43">
        <v>94843</v>
      </c>
      <c r="P9" s="35">
        <v>1222584055</v>
      </c>
      <c r="Q9" s="41" t="s">
        <v>82</v>
      </c>
      <c r="R9" s="42">
        <v>45737</v>
      </c>
      <c r="S9" s="42">
        <v>45751</v>
      </c>
      <c r="T9" s="42">
        <v>45758</v>
      </c>
      <c r="U9" s="42"/>
      <c r="V9" s="41">
        <v>19</v>
      </c>
      <c r="W9" s="41" t="s">
        <v>83</v>
      </c>
      <c r="X9" s="43" t="s">
        <v>72</v>
      </c>
      <c r="Y9" s="43">
        <v>94843</v>
      </c>
      <c r="Z9" s="43">
        <v>0</v>
      </c>
      <c r="AA9" s="41"/>
      <c r="AB9" s="43">
        <v>0</v>
      </c>
      <c r="AC9" s="41"/>
      <c r="AD9" s="41"/>
      <c r="AE9" s="41"/>
      <c r="AF9" s="41" t="s">
        <v>84</v>
      </c>
      <c r="AG9" s="41"/>
      <c r="AH9" s="41" t="s">
        <v>85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94843</v>
      </c>
      <c r="AP9" s="43">
        <v>0</v>
      </c>
      <c r="AQ9" s="43">
        <v>0</v>
      </c>
      <c r="AR9" s="43">
        <v>0</v>
      </c>
      <c r="AS9" s="43">
        <v>0</v>
      </c>
      <c r="AT9" s="41"/>
      <c r="AU9" s="41"/>
      <c r="AV9" s="41"/>
      <c r="AW9" s="43">
        <v>0</v>
      </c>
    </row>
    <row r="10" spans="1:49" s="21" customFormat="1" ht="10" x14ac:dyDescent="0.2">
      <c r="A10" s="41">
        <v>891301447</v>
      </c>
      <c r="B10" s="41" t="s">
        <v>70</v>
      </c>
      <c r="C10" s="41" t="s">
        <v>9</v>
      </c>
      <c r="D10" s="41">
        <v>624484</v>
      </c>
      <c r="E10" s="41" t="str">
        <f t="shared" si="3"/>
        <v>EVEN624484</v>
      </c>
      <c r="F10" s="41" t="str">
        <f t="shared" si="4"/>
        <v>891301447_EVEN624484</v>
      </c>
      <c r="G10" s="41"/>
      <c r="H10" s="42">
        <v>43804</v>
      </c>
      <c r="I10" s="43">
        <v>75350</v>
      </c>
      <c r="J10" s="43">
        <v>75350</v>
      </c>
      <c r="K10" s="41" t="s">
        <v>4</v>
      </c>
      <c r="L10" s="41" t="s">
        <v>16</v>
      </c>
      <c r="M10" s="41" t="s">
        <v>86</v>
      </c>
      <c r="N10" s="41" t="s">
        <v>90</v>
      </c>
      <c r="O10" s="43">
        <v>0</v>
      </c>
      <c r="P10" s="35"/>
      <c r="Q10" s="41"/>
      <c r="R10" s="42"/>
      <c r="S10" s="42"/>
      <c r="T10" s="42"/>
      <c r="U10" s="42"/>
      <c r="V10" s="41"/>
      <c r="W10" s="41"/>
      <c r="X10" s="43">
        <v>0</v>
      </c>
      <c r="Y10" s="43">
        <v>0</v>
      </c>
      <c r="Z10" s="43">
        <v>0</v>
      </c>
      <c r="AA10" s="41"/>
      <c r="AB10" s="43">
        <v>0</v>
      </c>
      <c r="AC10" s="41"/>
      <c r="AD10" s="41"/>
      <c r="AE10" s="41"/>
      <c r="AF10" s="41"/>
      <c r="AG10" s="41"/>
      <c r="AH10" s="41"/>
      <c r="AI10" s="43">
        <v>0</v>
      </c>
      <c r="AJ10" s="43">
        <v>0</v>
      </c>
      <c r="AK10" s="43">
        <v>75350</v>
      </c>
      <c r="AL10" s="43">
        <v>0</v>
      </c>
      <c r="AM10" s="43">
        <v>0</v>
      </c>
      <c r="AN10" s="43">
        <v>0</v>
      </c>
      <c r="AO10" s="43">
        <v>0</v>
      </c>
      <c r="AP10" s="43">
        <v>0</v>
      </c>
      <c r="AQ10" s="43">
        <v>0</v>
      </c>
      <c r="AR10" s="43">
        <v>0</v>
      </c>
      <c r="AS10" s="43">
        <v>0</v>
      </c>
      <c r="AT10" s="41"/>
      <c r="AU10" s="41"/>
      <c r="AV10" s="41"/>
      <c r="AW10" s="43">
        <v>0</v>
      </c>
    </row>
    <row r="11" spans="1:49" s="21" customFormat="1" ht="10" x14ac:dyDescent="0.2">
      <c r="A11" s="41">
        <v>891301447</v>
      </c>
      <c r="B11" s="41" t="s">
        <v>70</v>
      </c>
      <c r="C11" s="41" t="s">
        <v>9</v>
      </c>
      <c r="D11" s="41">
        <v>643302</v>
      </c>
      <c r="E11" s="41" t="str">
        <f t="shared" si="3"/>
        <v>EVEN643302</v>
      </c>
      <c r="F11" s="41" t="str">
        <f t="shared" si="4"/>
        <v>891301447_EVEN643302</v>
      </c>
      <c r="G11" s="41"/>
      <c r="H11" s="42">
        <v>43868</v>
      </c>
      <c r="I11" s="43">
        <v>54300</v>
      </c>
      <c r="J11" s="43">
        <v>54300</v>
      </c>
      <c r="K11" s="41" t="s">
        <v>4</v>
      </c>
      <c r="L11" s="41" t="s">
        <v>16</v>
      </c>
      <c r="M11" s="41" t="s">
        <v>86</v>
      </c>
      <c r="N11" s="41" t="s">
        <v>90</v>
      </c>
      <c r="O11" s="43">
        <v>0</v>
      </c>
      <c r="P11" s="35"/>
      <c r="Q11" s="41"/>
      <c r="R11" s="42"/>
      <c r="S11" s="42"/>
      <c r="T11" s="42"/>
      <c r="U11" s="42"/>
      <c r="V11" s="41"/>
      <c r="W11" s="41"/>
      <c r="X11" s="43">
        <v>0</v>
      </c>
      <c r="Y11" s="43">
        <v>0</v>
      </c>
      <c r="Z11" s="43">
        <v>0</v>
      </c>
      <c r="AA11" s="41"/>
      <c r="AB11" s="43">
        <v>0</v>
      </c>
      <c r="AC11" s="41"/>
      <c r="AD11" s="41"/>
      <c r="AE11" s="41"/>
      <c r="AF11" s="41"/>
      <c r="AG11" s="41"/>
      <c r="AH11" s="41"/>
      <c r="AI11" s="43">
        <v>0</v>
      </c>
      <c r="AJ11" s="43">
        <v>0</v>
      </c>
      <c r="AK11" s="43">
        <v>54300</v>
      </c>
      <c r="AL11" s="43">
        <v>0</v>
      </c>
      <c r="AM11" s="43">
        <v>0</v>
      </c>
      <c r="AN11" s="43">
        <v>0</v>
      </c>
      <c r="AO11" s="43">
        <v>0</v>
      </c>
      <c r="AP11" s="43">
        <v>0</v>
      </c>
      <c r="AQ11" s="43">
        <v>0</v>
      </c>
      <c r="AR11" s="43">
        <v>0</v>
      </c>
      <c r="AS11" s="43">
        <v>0</v>
      </c>
      <c r="AT11" s="41"/>
      <c r="AU11" s="41"/>
      <c r="AV11" s="41"/>
      <c r="AW11" s="43">
        <v>0</v>
      </c>
    </row>
    <row r="12" spans="1:49" s="21" customFormat="1" ht="10" x14ac:dyDescent="0.2">
      <c r="A12" s="41">
        <v>891301447</v>
      </c>
      <c r="B12" s="41" t="s">
        <v>70</v>
      </c>
      <c r="C12" s="41" t="s">
        <v>9</v>
      </c>
      <c r="D12" s="41">
        <v>642358</v>
      </c>
      <c r="E12" s="41" t="str">
        <f t="shared" si="3"/>
        <v>EVEN642358</v>
      </c>
      <c r="F12" s="41" t="str">
        <f t="shared" si="4"/>
        <v>891301447_EVEN642358</v>
      </c>
      <c r="G12" s="41"/>
      <c r="H12" s="42">
        <v>43868</v>
      </c>
      <c r="I12" s="43">
        <v>4600</v>
      </c>
      <c r="J12" s="43">
        <v>4600</v>
      </c>
      <c r="K12" s="41" t="s">
        <v>4</v>
      </c>
      <c r="L12" s="41" t="s">
        <v>16</v>
      </c>
      <c r="M12" s="41" t="s">
        <v>86</v>
      </c>
      <c r="N12" s="41" t="s">
        <v>90</v>
      </c>
      <c r="O12" s="43">
        <v>0</v>
      </c>
      <c r="P12" s="35"/>
      <c r="Q12" s="41"/>
      <c r="R12" s="42"/>
      <c r="S12" s="42"/>
      <c r="T12" s="42"/>
      <c r="U12" s="42"/>
      <c r="V12" s="41"/>
      <c r="W12" s="41"/>
      <c r="X12" s="43">
        <v>0</v>
      </c>
      <c r="Y12" s="43">
        <v>0</v>
      </c>
      <c r="Z12" s="43">
        <v>0</v>
      </c>
      <c r="AA12" s="41"/>
      <c r="AB12" s="43">
        <v>0</v>
      </c>
      <c r="AC12" s="41"/>
      <c r="AD12" s="41"/>
      <c r="AE12" s="41"/>
      <c r="AF12" s="41"/>
      <c r="AG12" s="41"/>
      <c r="AH12" s="41"/>
      <c r="AI12" s="43">
        <v>0</v>
      </c>
      <c r="AJ12" s="43">
        <v>0</v>
      </c>
      <c r="AK12" s="43">
        <v>4600</v>
      </c>
      <c r="AL12" s="43">
        <v>0</v>
      </c>
      <c r="AM12" s="43">
        <v>0</v>
      </c>
      <c r="AN12" s="43">
        <v>0</v>
      </c>
      <c r="AO12" s="43">
        <v>0</v>
      </c>
      <c r="AP12" s="43">
        <v>0</v>
      </c>
      <c r="AQ12" s="43">
        <v>0</v>
      </c>
      <c r="AR12" s="43">
        <v>0</v>
      </c>
      <c r="AS12" s="43">
        <v>0</v>
      </c>
      <c r="AT12" s="41"/>
      <c r="AU12" s="41"/>
      <c r="AV12" s="41"/>
      <c r="AW12" s="43">
        <v>0</v>
      </c>
    </row>
    <row r="13" spans="1:49" s="21" customFormat="1" ht="10" x14ac:dyDescent="0.2">
      <c r="A13" s="41">
        <v>891301447</v>
      </c>
      <c r="B13" s="41" t="s">
        <v>70</v>
      </c>
      <c r="C13" s="41" t="s">
        <v>9</v>
      </c>
      <c r="D13" s="41">
        <v>640616</v>
      </c>
      <c r="E13" s="41" t="str">
        <f t="shared" si="3"/>
        <v>EVEN640616</v>
      </c>
      <c r="F13" s="41" t="str">
        <f t="shared" si="4"/>
        <v>891301447_EVEN640616</v>
      </c>
      <c r="G13" s="41"/>
      <c r="H13" s="42">
        <v>43868</v>
      </c>
      <c r="I13" s="43">
        <v>120820</v>
      </c>
      <c r="J13" s="43">
        <v>120820</v>
      </c>
      <c r="K13" s="41" t="s">
        <v>4</v>
      </c>
      <c r="L13" s="41" t="s">
        <v>16</v>
      </c>
      <c r="M13" s="41" t="s">
        <v>86</v>
      </c>
      <c r="N13" s="41" t="s">
        <v>90</v>
      </c>
      <c r="O13" s="43">
        <v>0</v>
      </c>
      <c r="P13" s="35"/>
      <c r="Q13" s="41"/>
      <c r="R13" s="42"/>
      <c r="S13" s="42"/>
      <c r="T13" s="42"/>
      <c r="U13" s="42"/>
      <c r="V13" s="41"/>
      <c r="W13" s="41"/>
      <c r="X13" s="43">
        <v>0</v>
      </c>
      <c r="Y13" s="43">
        <v>0</v>
      </c>
      <c r="Z13" s="43">
        <v>0</v>
      </c>
      <c r="AA13" s="41"/>
      <c r="AB13" s="43">
        <v>0</v>
      </c>
      <c r="AC13" s="41"/>
      <c r="AD13" s="41"/>
      <c r="AE13" s="41"/>
      <c r="AF13" s="41"/>
      <c r="AG13" s="41"/>
      <c r="AH13" s="41"/>
      <c r="AI13" s="43">
        <v>0</v>
      </c>
      <c r="AJ13" s="43">
        <v>0</v>
      </c>
      <c r="AK13" s="43">
        <v>120820</v>
      </c>
      <c r="AL13" s="43">
        <v>0</v>
      </c>
      <c r="AM13" s="43">
        <v>0</v>
      </c>
      <c r="AN13" s="43">
        <v>0</v>
      </c>
      <c r="AO13" s="43">
        <v>0</v>
      </c>
      <c r="AP13" s="43">
        <v>0</v>
      </c>
      <c r="AQ13" s="43">
        <v>0</v>
      </c>
      <c r="AR13" s="43">
        <v>0</v>
      </c>
      <c r="AS13" s="43">
        <v>0</v>
      </c>
      <c r="AT13" s="41"/>
      <c r="AU13" s="41"/>
      <c r="AV13" s="41"/>
      <c r="AW13" s="43">
        <v>0</v>
      </c>
    </row>
    <row r="14" spans="1:49" s="21" customFormat="1" ht="10" x14ac:dyDescent="0.2">
      <c r="A14" s="41">
        <v>891301447</v>
      </c>
      <c r="B14" s="41" t="s">
        <v>70</v>
      </c>
      <c r="C14" s="41" t="s">
        <v>9</v>
      </c>
      <c r="D14" s="41">
        <v>635823</v>
      </c>
      <c r="E14" s="41" t="str">
        <f t="shared" si="3"/>
        <v>EVEN635823</v>
      </c>
      <c r="F14" s="41" t="str">
        <f t="shared" si="4"/>
        <v>891301447_EVEN635823</v>
      </c>
      <c r="G14" s="41"/>
      <c r="H14" s="42">
        <v>43868</v>
      </c>
      <c r="I14" s="43">
        <v>55020</v>
      </c>
      <c r="J14" s="43">
        <v>55020</v>
      </c>
      <c r="K14" s="41" t="s">
        <v>4</v>
      </c>
      <c r="L14" s="41" t="s">
        <v>16</v>
      </c>
      <c r="M14" s="41" t="s">
        <v>86</v>
      </c>
      <c r="N14" s="41" t="s">
        <v>90</v>
      </c>
      <c r="O14" s="43">
        <v>0</v>
      </c>
      <c r="P14" s="35"/>
      <c r="Q14" s="41"/>
      <c r="R14" s="42"/>
      <c r="S14" s="42"/>
      <c r="T14" s="42"/>
      <c r="U14" s="42"/>
      <c r="V14" s="41"/>
      <c r="W14" s="41"/>
      <c r="X14" s="43">
        <v>0</v>
      </c>
      <c r="Y14" s="43">
        <v>0</v>
      </c>
      <c r="Z14" s="43">
        <v>0</v>
      </c>
      <c r="AA14" s="41"/>
      <c r="AB14" s="43">
        <v>0</v>
      </c>
      <c r="AC14" s="41"/>
      <c r="AD14" s="41"/>
      <c r="AE14" s="41"/>
      <c r="AF14" s="41"/>
      <c r="AG14" s="41"/>
      <c r="AH14" s="41"/>
      <c r="AI14" s="43">
        <v>0</v>
      </c>
      <c r="AJ14" s="43">
        <v>0</v>
      </c>
      <c r="AK14" s="43">
        <v>55020</v>
      </c>
      <c r="AL14" s="43">
        <v>0</v>
      </c>
      <c r="AM14" s="43">
        <v>0</v>
      </c>
      <c r="AN14" s="43">
        <v>0</v>
      </c>
      <c r="AO14" s="43">
        <v>0</v>
      </c>
      <c r="AP14" s="43">
        <v>0</v>
      </c>
      <c r="AQ14" s="43">
        <v>0</v>
      </c>
      <c r="AR14" s="43">
        <v>0</v>
      </c>
      <c r="AS14" s="43">
        <v>0</v>
      </c>
      <c r="AT14" s="41"/>
      <c r="AU14" s="41"/>
      <c r="AV14" s="41"/>
      <c r="AW14" s="43">
        <v>0</v>
      </c>
    </row>
    <row r="15" spans="1:49" s="21" customFormat="1" ht="10" x14ac:dyDescent="0.2">
      <c r="A15" s="41">
        <v>891301447</v>
      </c>
      <c r="B15" s="41" t="s">
        <v>70</v>
      </c>
      <c r="C15" s="41" t="s">
        <v>9</v>
      </c>
      <c r="D15" s="41">
        <v>635749</v>
      </c>
      <c r="E15" s="41" t="str">
        <f t="shared" si="3"/>
        <v>EVEN635749</v>
      </c>
      <c r="F15" s="41" t="str">
        <f t="shared" si="4"/>
        <v>891301447_EVEN635749</v>
      </c>
      <c r="G15" s="41"/>
      <c r="H15" s="42">
        <v>43868</v>
      </c>
      <c r="I15" s="43">
        <v>62370</v>
      </c>
      <c r="J15" s="43">
        <v>62370</v>
      </c>
      <c r="K15" s="41" t="s">
        <v>4</v>
      </c>
      <c r="L15" s="41" t="s">
        <v>16</v>
      </c>
      <c r="M15" s="41" t="s">
        <v>86</v>
      </c>
      <c r="N15" s="41" t="s">
        <v>90</v>
      </c>
      <c r="O15" s="43">
        <v>0</v>
      </c>
      <c r="P15" s="35"/>
      <c r="Q15" s="41"/>
      <c r="R15" s="42"/>
      <c r="S15" s="42"/>
      <c r="T15" s="42"/>
      <c r="U15" s="42"/>
      <c r="V15" s="41"/>
      <c r="W15" s="41"/>
      <c r="X15" s="43">
        <v>0</v>
      </c>
      <c r="Y15" s="43">
        <v>0</v>
      </c>
      <c r="Z15" s="43">
        <v>0</v>
      </c>
      <c r="AA15" s="41"/>
      <c r="AB15" s="43">
        <v>0</v>
      </c>
      <c r="AC15" s="41"/>
      <c r="AD15" s="41"/>
      <c r="AE15" s="41"/>
      <c r="AF15" s="41"/>
      <c r="AG15" s="41"/>
      <c r="AH15" s="41"/>
      <c r="AI15" s="43">
        <v>0</v>
      </c>
      <c r="AJ15" s="43">
        <v>0</v>
      </c>
      <c r="AK15" s="43">
        <v>62370</v>
      </c>
      <c r="AL15" s="43">
        <v>0</v>
      </c>
      <c r="AM15" s="43">
        <v>0</v>
      </c>
      <c r="AN15" s="43">
        <v>0</v>
      </c>
      <c r="AO15" s="43">
        <v>0</v>
      </c>
      <c r="AP15" s="43">
        <v>0</v>
      </c>
      <c r="AQ15" s="43">
        <v>0</v>
      </c>
      <c r="AR15" s="43">
        <v>0</v>
      </c>
      <c r="AS15" s="43">
        <v>0</v>
      </c>
      <c r="AT15" s="41"/>
      <c r="AU15" s="41"/>
      <c r="AV15" s="41"/>
      <c r="AW15" s="43">
        <v>0</v>
      </c>
    </row>
    <row r="16" spans="1:49" s="21" customFormat="1" ht="10" x14ac:dyDescent="0.2">
      <c r="A16" s="41">
        <v>891301447</v>
      </c>
      <c r="B16" s="41" t="s">
        <v>70</v>
      </c>
      <c r="C16" s="41" t="s">
        <v>9</v>
      </c>
      <c r="D16" s="41">
        <v>654682</v>
      </c>
      <c r="E16" s="41" t="str">
        <f t="shared" si="3"/>
        <v>EVEN654682</v>
      </c>
      <c r="F16" s="41" t="str">
        <f t="shared" si="4"/>
        <v>891301447_EVEN654682</v>
      </c>
      <c r="G16" s="41"/>
      <c r="H16" s="42">
        <v>43931</v>
      </c>
      <c r="I16" s="43">
        <v>84750</v>
      </c>
      <c r="J16" s="43">
        <v>84750</v>
      </c>
      <c r="K16" s="41" t="s">
        <v>4</v>
      </c>
      <c r="L16" s="41" t="s">
        <v>16</v>
      </c>
      <c r="M16" s="41" t="s">
        <v>86</v>
      </c>
      <c r="N16" s="41" t="s">
        <v>90</v>
      </c>
      <c r="O16" s="43">
        <v>0</v>
      </c>
      <c r="P16" s="35"/>
      <c r="Q16" s="41"/>
      <c r="R16" s="42"/>
      <c r="S16" s="42"/>
      <c r="T16" s="42"/>
      <c r="U16" s="42"/>
      <c r="V16" s="41"/>
      <c r="W16" s="41"/>
      <c r="X16" s="43">
        <v>0</v>
      </c>
      <c r="Y16" s="43">
        <v>0</v>
      </c>
      <c r="Z16" s="43">
        <v>0</v>
      </c>
      <c r="AA16" s="41"/>
      <c r="AB16" s="43">
        <v>0</v>
      </c>
      <c r="AC16" s="41"/>
      <c r="AD16" s="41"/>
      <c r="AE16" s="41"/>
      <c r="AF16" s="41"/>
      <c r="AG16" s="41"/>
      <c r="AH16" s="41"/>
      <c r="AI16" s="43">
        <v>0</v>
      </c>
      <c r="AJ16" s="43">
        <v>0</v>
      </c>
      <c r="AK16" s="43">
        <v>84750</v>
      </c>
      <c r="AL16" s="43">
        <v>0</v>
      </c>
      <c r="AM16" s="43">
        <v>0</v>
      </c>
      <c r="AN16" s="43">
        <v>0</v>
      </c>
      <c r="AO16" s="43">
        <v>0</v>
      </c>
      <c r="AP16" s="43">
        <v>0</v>
      </c>
      <c r="AQ16" s="43">
        <v>0</v>
      </c>
      <c r="AR16" s="43">
        <v>0</v>
      </c>
      <c r="AS16" s="43">
        <v>0</v>
      </c>
      <c r="AT16" s="41"/>
      <c r="AU16" s="41"/>
      <c r="AV16" s="41"/>
      <c r="AW16" s="43">
        <v>0</v>
      </c>
    </row>
    <row r="17" spans="1:49" s="21" customFormat="1" ht="10" x14ac:dyDescent="0.2">
      <c r="A17" s="41">
        <v>891301447</v>
      </c>
      <c r="B17" s="41" t="s">
        <v>70</v>
      </c>
      <c r="C17" s="41" t="s">
        <v>9</v>
      </c>
      <c r="D17" s="41">
        <v>3887</v>
      </c>
      <c r="E17" s="41" t="str">
        <f t="shared" si="3"/>
        <v>EVEN3887</v>
      </c>
      <c r="F17" s="41" t="str">
        <f t="shared" si="4"/>
        <v>891301447_EVEN3887</v>
      </c>
      <c r="G17" s="41"/>
      <c r="H17" s="42">
        <v>44145</v>
      </c>
      <c r="I17" s="43">
        <v>59055</v>
      </c>
      <c r="J17" s="43">
        <v>59055</v>
      </c>
      <c r="K17" s="41" t="s">
        <v>4</v>
      </c>
      <c r="L17" s="41" t="s">
        <v>16</v>
      </c>
      <c r="M17" s="41" t="s">
        <v>86</v>
      </c>
      <c r="N17" s="41" t="s">
        <v>90</v>
      </c>
      <c r="O17" s="43">
        <v>0</v>
      </c>
      <c r="P17" s="35"/>
      <c r="Q17" s="41"/>
      <c r="R17" s="42"/>
      <c r="S17" s="42"/>
      <c r="T17" s="42"/>
      <c r="U17" s="42"/>
      <c r="V17" s="41"/>
      <c r="W17" s="41"/>
      <c r="X17" s="43">
        <v>0</v>
      </c>
      <c r="Y17" s="43">
        <v>0</v>
      </c>
      <c r="Z17" s="43">
        <v>0</v>
      </c>
      <c r="AA17" s="41"/>
      <c r="AB17" s="43">
        <v>0</v>
      </c>
      <c r="AC17" s="41"/>
      <c r="AD17" s="41"/>
      <c r="AE17" s="41"/>
      <c r="AF17" s="41"/>
      <c r="AG17" s="41"/>
      <c r="AH17" s="41"/>
      <c r="AI17" s="43">
        <v>0</v>
      </c>
      <c r="AJ17" s="43">
        <v>0</v>
      </c>
      <c r="AK17" s="43">
        <v>59055</v>
      </c>
      <c r="AL17" s="43">
        <v>0</v>
      </c>
      <c r="AM17" s="43">
        <v>0</v>
      </c>
      <c r="AN17" s="43">
        <v>0</v>
      </c>
      <c r="AO17" s="43">
        <v>0</v>
      </c>
      <c r="AP17" s="43">
        <v>0</v>
      </c>
      <c r="AQ17" s="43">
        <v>0</v>
      </c>
      <c r="AR17" s="43">
        <v>0</v>
      </c>
      <c r="AS17" s="43">
        <v>0</v>
      </c>
      <c r="AT17" s="41"/>
      <c r="AU17" s="41"/>
      <c r="AV17" s="41"/>
      <c r="AW17" s="43">
        <v>0</v>
      </c>
    </row>
    <row r="18" spans="1:49" s="21" customFormat="1" ht="10" x14ac:dyDescent="0.2">
      <c r="A18" s="41">
        <v>891301447</v>
      </c>
      <c r="B18" s="41" t="s">
        <v>70</v>
      </c>
      <c r="C18" s="41" t="s">
        <v>9</v>
      </c>
      <c r="D18" s="41">
        <v>3386</v>
      </c>
      <c r="E18" s="41" t="str">
        <f t="shared" si="3"/>
        <v>EVEN3386</v>
      </c>
      <c r="F18" s="41" t="str">
        <f t="shared" si="4"/>
        <v>891301447_EVEN3386</v>
      </c>
      <c r="G18" s="41"/>
      <c r="H18" s="42">
        <v>44145</v>
      </c>
      <c r="I18" s="43">
        <v>66136</v>
      </c>
      <c r="J18" s="43">
        <v>66136</v>
      </c>
      <c r="K18" s="41" t="s">
        <v>4</v>
      </c>
      <c r="L18" s="41" t="s">
        <v>16</v>
      </c>
      <c r="M18" s="41" t="s">
        <v>86</v>
      </c>
      <c r="N18" s="41" t="s">
        <v>90</v>
      </c>
      <c r="O18" s="43">
        <v>0</v>
      </c>
      <c r="P18" s="35"/>
      <c r="Q18" s="41"/>
      <c r="R18" s="42"/>
      <c r="S18" s="42"/>
      <c r="T18" s="42"/>
      <c r="U18" s="42"/>
      <c r="V18" s="41"/>
      <c r="W18" s="41"/>
      <c r="X18" s="43">
        <v>0</v>
      </c>
      <c r="Y18" s="43">
        <v>0</v>
      </c>
      <c r="Z18" s="43">
        <v>0</v>
      </c>
      <c r="AA18" s="41"/>
      <c r="AB18" s="43">
        <v>0</v>
      </c>
      <c r="AC18" s="41"/>
      <c r="AD18" s="41"/>
      <c r="AE18" s="41"/>
      <c r="AF18" s="41"/>
      <c r="AG18" s="41"/>
      <c r="AH18" s="41"/>
      <c r="AI18" s="43">
        <v>0</v>
      </c>
      <c r="AJ18" s="43">
        <v>0</v>
      </c>
      <c r="AK18" s="43">
        <v>66136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  <c r="AQ18" s="43">
        <v>0</v>
      </c>
      <c r="AR18" s="43">
        <v>0</v>
      </c>
      <c r="AS18" s="43">
        <v>0</v>
      </c>
      <c r="AT18" s="41"/>
      <c r="AU18" s="41"/>
      <c r="AV18" s="41"/>
      <c r="AW18" s="43">
        <v>0</v>
      </c>
    </row>
    <row r="19" spans="1:49" s="21" customFormat="1" ht="10" x14ac:dyDescent="0.2">
      <c r="A19" s="41">
        <v>891301447</v>
      </c>
      <c r="B19" s="41" t="s">
        <v>70</v>
      </c>
      <c r="C19" s="41" t="s">
        <v>9</v>
      </c>
      <c r="D19" s="41">
        <v>39170</v>
      </c>
      <c r="E19" s="41" t="str">
        <f t="shared" si="3"/>
        <v>EVEN39170</v>
      </c>
      <c r="F19" s="41" t="str">
        <f t="shared" si="4"/>
        <v>891301447_EVEN39170</v>
      </c>
      <c r="G19" s="41"/>
      <c r="H19" s="42">
        <v>44326</v>
      </c>
      <c r="I19" s="43">
        <v>60966</v>
      </c>
      <c r="J19" s="43">
        <v>60966</v>
      </c>
      <c r="K19" s="41" t="s">
        <v>4</v>
      </c>
      <c r="L19" s="41" t="s">
        <v>16</v>
      </c>
      <c r="M19" s="41" t="s">
        <v>86</v>
      </c>
      <c r="N19" s="41" t="s">
        <v>90</v>
      </c>
      <c r="O19" s="43">
        <v>0</v>
      </c>
      <c r="P19" s="35"/>
      <c r="Q19" s="41"/>
      <c r="R19" s="42"/>
      <c r="S19" s="42"/>
      <c r="T19" s="42"/>
      <c r="U19" s="42"/>
      <c r="V19" s="41"/>
      <c r="W19" s="41"/>
      <c r="X19" s="43">
        <v>0</v>
      </c>
      <c r="Y19" s="43">
        <v>0</v>
      </c>
      <c r="Z19" s="43">
        <v>0</v>
      </c>
      <c r="AA19" s="41"/>
      <c r="AB19" s="43">
        <v>0</v>
      </c>
      <c r="AC19" s="41"/>
      <c r="AD19" s="41"/>
      <c r="AE19" s="41"/>
      <c r="AF19" s="41"/>
      <c r="AG19" s="41"/>
      <c r="AH19" s="41"/>
      <c r="AI19" s="43">
        <v>0</v>
      </c>
      <c r="AJ19" s="43">
        <v>0</v>
      </c>
      <c r="AK19" s="43">
        <v>60966</v>
      </c>
      <c r="AL19" s="43">
        <v>0</v>
      </c>
      <c r="AM19" s="43">
        <v>0</v>
      </c>
      <c r="AN19" s="43">
        <v>0</v>
      </c>
      <c r="AO19" s="43">
        <v>0</v>
      </c>
      <c r="AP19" s="43">
        <v>0</v>
      </c>
      <c r="AQ19" s="43">
        <v>0</v>
      </c>
      <c r="AR19" s="43">
        <v>0</v>
      </c>
      <c r="AS19" s="43">
        <v>0</v>
      </c>
      <c r="AT19" s="41"/>
      <c r="AU19" s="41"/>
      <c r="AV19" s="41"/>
      <c r="AW19" s="43">
        <v>0</v>
      </c>
    </row>
    <row r="20" spans="1:49" s="21" customFormat="1" ht="10" x14ac:dyDescent="0.2">
      <c r="A20" s="41">
        <v>891301447</v>
      </c>
      <c r="B20" s="41" t="s">
        <v>70</v>
      </c>
      <c r="C20" s="41" t="s">
        <v>9</v>
      </c>
      <c r="D20" s="41">
        <v>38252</v>
      </c>
      <c r="E20" s="41" t="str">
        <f t="shared" si="3"/>
        <v>EVEN38252</v>
      </c>
      <c r="F20" s="41" t="str">
        <f t="shared" si="4"/>
        <v>891301447_EVEN38252</v>
      </c>
      <c r="G20" s="41"/>
      <c r="H20" s="42">
        <v>44326</v>
      </c>
      <c r="I20" s="43">
        <v>503166</v>
      </c>
      <c r="J20" s="43">
        <v>503166</v>
      </c>
      <c r="K20" s="41" t="s">
        <v>4</v>
      </c>
      <c r="L20" s="41" t="s">
        <v>16</v>
      </c>
      <c r="M20" s="41" t="s">
        <v>86</v>
      </c>
      <c r="N20" s="41" t="s">
        <v>90</v>
      </c>
      <c r="O20" s="43">
        <v>0</v>
      </c>
      <c r="P20" s="35"/>
      <c r="Q20" s="41"/>
      <c r="R20" s="42"/>
      <c r="S20" s="42"/>
      <c r="T20" s="42"/>
      <c r="U20" s="42"/>
      <c r="V20" s="41"/>
      <c r="W20" s="41"/>
      <c r="X20" s="43">
        <v>0</v>
      </c>
      <c r="Y20" s="43">
        <v>0</v>
      </c>
      <c r="Z20" s="43">
        <v>0</v>
      </c>
      <c r="AA20" s="41"/>
      <c r="AB20" s="43">
        <v>0</v>
      </c>
      <c r="AC20" s="41"/>
      <c r="AD20" s="41"/>
      <c r="AE20" s="41"/>
      <c r="AF20" s="41"/>
      <c r="AG20" s="41"/>
      <c r="AH20" s="41"/>
      <c r="AI20" s="43">
        <v>0</v>
      </c>
      <c r="AJ20" s="43">
        <v>0</v>
      </c>
      <c r="AK20" s="43">
        <v>503166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43">
        <v>0</v>
      </c>
      <c r="AS20" s="43">
        <v>0</v>
      </c>
      <c r="AT20" s="41"/>
      <c r="AU20" s="41"/>
      <c r="AV20" s="41"/>
      <c r="AW20" s="43">
        <v>0</v>
      </c>
    </row>
    <row r="21" spans="1:49" s="21" customFormat="1" ht="10" x14ac:dyDescent="0.2">
      <c r="A21" s="41">
        <v>891301447</v>
      </c>
      <c r="B21" s="41" t="s">
        <v>70</v>
      </c>
      <c r="C21" s="41" t="s">
        <v>9</v>
      </c>
      <c r="D21" s="41">
        <v>75278</v>
      </c>
      <c r="E21" s="41" t="str">
        <f t="shared" si="3"/>
        <v>EVEN75278</v>
      </c>
      <c r="F21" s="41" t="str">
        <f t="shared" si="4"/>
        <v>891301447_EVEN75278</v>
      </c>
      <c r="G21" s="41"/>
      <c r="H21" s="42">
        <v>44479</v>
      </c>
      <c r="I21" s="43">
        <v>250687</v>
      </c>
      <c r="J21" s="43">
        <v>250687</v>
      </c>
      <c r="K21" s="41" t="s">
        <v>4</v>
      </c>
      <c r="L21" s="41" t="s">
        <v>16</v>
      </c>
      <c r="M21" s="41" t="s">
        <v>86</v>
      </c>
      <c r="N21" s="41" t="s">
        <v>90</v>
      </c>
      <c r="O21" s="43">
        <v>0</v>
      </c>
      <c r="P21" s="35"/>
      <c r="Q21" s="41"/>
      <c r="R21" s="42"/>
      <c r="S21" s="42"/>
      <c r="T21" s="42"/>
      <c r="U21" s="42"/>
      <c r="V21" s="41"/>
      <c r="W21" s="41"/>
      <c r="X21" s="43">
        <v>0</v>
      </c>
      <c r="Y21" s="43">
        <v>0</v>
      </c>
      <c r="Z21" s="43">
        <v>0</v>
      </c>
      <c r="AA21" s="41"/>
      <c r="AB21" s="43">
        <v>0</v>
      </c>
      <c r="AC21" s="41"/>
      <c r="AD21" s="41"/>
      <c r="AE21" s="41"/>
      <c r="AF21" s="41"/>
      <c r="AG21" s="41"/>
      <c r="AH21" s="41"/>
      <c r="AI21" s="43">
        <v>0</v>
      </c>
      <c r="AJ21" s="43">
        <v>0</v>
      </c>
      <c r="AK21" s="43">
        <v>250687</v>
      </c>
      <c r="AL21" s="43">
        <v>0</v>
      </c>
      <c r="AM21" s="43">
        <v>0</v>
      </c>
      <c r="AN21" s="43">
        <v>0</v>
      </c>
      <c r="AO21" s="43">
        <v>0</v>
      </c>
      <c r="AP21" s="43">
        <v>0</v>
      </c>
      <c r="AQ21" s="43">
        <v>0</v>
      </c>
      <c r="AR21" s="43">
        <v>0</v>
      </c>
      <c r="AS21" s="43">
        <v>0</v>
      </c>
      <c r="AT21" s="41"/>
      <c r="AU21" s="41"/>
      <c r="AV21" s="41"/>
      <c r="AW21" s="43">
        <v>0</v>
      </c>
    </row>
    <row r="22" spans="1:49" s="21" customFormat="1" ht="10" x14ac:dyDescent="0.2">
      <c r="A22" s="41">
        <v>891301447</v>
      </c>
      <c r="B22" s="41" t="s">
        <v>70</v>
      </c>
      <c r="C22" s="41" t="s">
        <v>9</v>
      </c>
      <c r="D22" s="41">
        <v>87073</v>
      </c>
      <c r="E22" s="41" t="str">
        <f t="shared" si="3"/>
        <v>EVEN87073</v>
      </c>
      <c r="F22" s="41" t="str">
        <f t="shared" si="4"/>
        <v>891301447_EVEN87073</v>
      </c>
      <c r="G22" s="41"/>
      <c r="H22" s="42">
        <v>44518</v>
      </c>
      <c r="I22" s="43">
        <v>67700</v>
      </c>
      <c r="J22" s="43">
        <v>67700</v>
      </c>
      <c r="K22" s="41" t="s">
        <v>4</v>
      </c>
      <c r="L22" s="41" t="s">
        <v>16</v>
      </c>
      <c r="M22" s="41" t="s">
        <v>86</v>
      </c>
      <c r="N22" s="41" t="s">
        <v>90</v>
      </c>
      <c r="O22" s="43">
        <v>0</v>
      </c>
      <c r="P22" s="35"/>
      <c r="Q22" s="41"/>
      <c r="R22" s="42"/>
      <c r="S22" s="42"/>
      <c r="T22" s="42"/>
      <c r="U22" s="42"/>
      <c r="V22" s="41"/>
      <c r="W22" s="41"/>
      <c r="X22" s="43">
        <v>0</v>
      </c>
      <c r="Y22" s="43">
        <v>0</v>
      </c>
      <c r="Z22" s="43">
        <v>0</v>
      </c>
      <c r="AA22" s="41"/>
      <c r="AB22" s="43">
        <v>0</v>
      </c>
      <c r="AC22" s="41"/>
      <c r="AD22" s="41"/>
      <c r="AE22" s="41"/>
      <c r="AF22" s="41"/>
      <c r="AG22" s="41"/>
      <c r="AH22" s="41"/>
      <c r="AI22" s="43">
        <v>0</v>
      </c>
      <c r="AJ22" s="43">
        <v>0</v>
      </c>
      <c r="AK22" s="43">
        <v>67700</v>
      </c>
      <c r="AL22" s="43">
        <v>0</v>
      </c>
      <c r="AM22" s="43">
        <v>0</v>
      </c>
      <c r="AN22" s="43">
        <v>0</v>
      </c>
      <c r="AO22" s="43">
        <v>0</v>
      </c>
      <c r="AP22" s="43">
        <v>0</v>
      </c>
      <c r="AQ22" s="43">
        <v>0</v>
      </c>
      <c r="AR22" s="43">
        <v>0</v>
      </c>
      <c r="AS22" s="43">
        <v>0</v>
      </c>
      <c r="AT22" s="41"/>
      <c r="AU22" s="41"/>
      <c r="AV22" s="41"/>
      <c r="AW22" s="43">
        <v>0</v>
      </c>
    </row>
    <row r="23" spans="1:49" s="21" customFormat="1" ht="10" x14ac:dyDescent="0.2">
      <c r="A23" s="41">
        <v>891301447</v>
      </c>
      <c r="B23" s="41" t="s">
        <v>70</v>
      </c>
      <c r="C23" s="41" t="s">
        <v>9</v>
      </c>
      <c r="D23" s="41">
        <v>79388</v>
      </c>
      <c r="E23" s="41" t="str">
        <f t="shared" si="3"/>
        <v>EVEN79388</v>
      </c>
      <c r="F23" s="41" t="str">
        <f t="shared" si="4"/>
        <v>891301447_EVEN79388</v>
      </c>
      <c r="G23" s="41"/>
      <c r="H23" s="42">
        <v>44518</v>
      </c>
      <c r="I23" s="43">
        <v>61493</v>
      </c>
      <c r="J23" s="43">
        <v>61493</v>
      </c>
      <c r="K23" s="41" t="s">
        <v>4</v>
      </c>
      <c r="L23" s="41" t="s">
        <v>16</v>
      </c>
      <c r="M23" s="41" t="s">
        <v>86</v>
      </c>
      <c r="N23" s="41" t="s">
        <v>90</v>
      </c>
      <c r="O23" s="43">
        <v>0</v>
      </c>
      <c r="P23" s="35"/>
      <c r="Q23" s="41"/>
      <c r="R23" s="42"/>
      <c r="S23" s="42"/>
      <c r="T23" s="42"/>
      <c r="U23" s="42"/>
      <c r="V23" s="41"/>
      <c r="W23" s="41"/>
      <c r="X23" s="43">
        <v>0</v>
      </c>
      <c r="Y23" s="43">
        <v>0</v>
      </c>
      <c r="Z23" s="43">
        <v>0</v>
      </c>
      <c r="AA23" s="41"/>
      <c r="AB23" s="43">
        <v>0</v>
      </c>
      <c r="AC23" s="41"/>
      <c r="AD23" s="41"/>
      <c r="AE23" s="41"/>
      <c r="AF23" s="41"/>
      <c r="AG23" s="41"/>
      <c r="AH23" s="41"/>
      <c r="AI23" s="43">
        <v>0</v>
      </c>
      <c r="AJ23" s="43">
        <v>0</v>
      </c>
      <c r="AK23" s="43">
        <v>61493</v>
      </c>
      <c r="AL23" s="43">
        <v>0</v>
      </c>
      <c r="AM23" s="43">
        <v>0</v>
      </c>
      <c r="AN23" s="43">
        <v>0</v>
      </c>
      <c r="AO23" s="43">
        <v>0</v>
      </c>
      <c r="AP23" s="43">
        <v>0</v>
      </c>
      <c r="AQ23" s="43">
        <v>0</v>
      </c>
      <c r="AR23" s="43">
        <v>0</v>
      </c>
      <c r="AS23" s="43">
        <v>0</v>
      </c>
      <c r="AT23" s="41"/>
      <c r="AU23" s="41"/>
      <c r="AV23" s="41"/>
      <c r="AW23" s="43">
        <v>0</v>
      </c>
    </row>
    <row r="24" spans="1:49" s="21" customFormat="1" ht="10" x14ac:dyDescent="0.2">
      <c r="A24" s="41">
        <v>891301447</v>
      </c>
      <c r="B24" s="41" t="s">
        <v>70</v>
      </c>
      <c r="C24" s="41" t="s">
        <v>9</v>
      </c>
      <c r="D24" s="41">
        <v>96480</v>
      </c>
      <c r="E24" s="41" t="str">
        <f t="shared" si="3"/>
        <v>EVEN96480</v>
      </c>
      <c r="F24" s="41" t="str">
        <f t="shared" si="4"/>
        <v>891301447_EVEN96480</v>
      </c>
      <c r="G24" s="41"/>
      <c r="H24" s="42">
        <v>44573</v>
      </c>
      <c r="I24" s="43">
        <v>86732</v>
      </c>
      <c r="J24" s="43">
        <v>86732</v>
      </c>
      <c r="K24" s="41" t="s">
        <v>4</v>
      </c>
      <c r="L24" s="41" t="s">
        <v>16</v>
      </c>
      <c r="M24" s="41" t="s">
        <v>86</v>
      </c>
      <c r="N24" s="41" t="s">
        <v>90</v>
      </c>
      <c r="O24" s="43">
        <v>0</v>
      </c>
      <c r="P24" s="35"/>
      <c r="Q24" s="41"/>
      <c r="R24" s="42"/>
      <c r="S24" s="42"/>
      <c r="T24" s="42"/>
      <c r="U24" s="42"/>
      <c r="V24" s="41"/>
      <c r="W24" s="41"/>
      <c r="X24" s="43">
        <v>0</v>
      </c>
      <c r="Y24" s="43">
        <v>0</v>
      </c>
      <c r="Z24" s="43">
        <v>0</v>
      </c>
      <c r="AA24" s="41"/>
      <c r="AB24" s="43">
        <v>0</v>
      </c>
      <c r="AC24" s="41"/>
      <c r="AD24" s="41"/>
      <c r="AE24" s="41"/>
      <c r="AF24" s="41"/>
      <c r="AG24" s="41"/>
      <c r="AH24" s="41"/>
      <c r="AI24" s="43">
        <v>0</v>
      </c>
      <c r="AJ24" s="43">
        <v>0</v>
      </c>
      <c r="AK24" s="43">
        <v>86732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1"/>
      <c r="AU24" s="41"/>
      <c r="AV24" s="41"/>
      <c r="AW24" s="43">
        <v>0</v>
      </c>
    </row>
    <row r="25" spans="1:49" s="21" customFormat="1" ht="10" x14ac:dyDescent="0.2">
      <c r="A25" s="41">
        <v>891301447</v>
      </c>
      <c r="B25" s="41" t="s">
        <v>70</v>
      </c>
      <c r="C25" s="41" t="s">
        <v>9</v>
      </c>
      <c r="D25" s="41">
        <v>94014</v>
      </c>
      <c r="E25" s="41" t="str">
        <f t="shared" si="3"/>
        <v>EVEN94014</v>
      </c>
      <c r="F25" s="41" t="str">
        <f t="shared" si="4"/>
        <v>891301447_EVEN94014</v>
      </c>
      <c r="G25" s="41"/>
      <c r="H25" s="42">
        <v>44573</v>
      </c>
      <c r="I25" s="43">
        <v>377771</v>
      </c>
      <c r="J25" s="43">
        <v>377771</v>
      </c>
      <c r="K25" s="41" t="s">
        <v>4</v>
      </c>
      <c r="L25" s="41" t="s">
        <v>16</v>
      </c>
      <c r="M25" s="41" t="s">
        <v>86</v>
      </c>
      <c r="N25" s="41" t="s">
        <v>90</v>
      </c>
      <c r="O25" s="43">
        <v>0</v>
      </c>
      <c r="P25" s="35"/>
      <c r="Q25" s="41"/>
      <c r="R25" s="42"/>
      <c r="S25" s="42"/>
      <c r="T25" s="42"/>
      <c r="U25" s="42"/>
      <c r="V25" s="41"/>
      <c r="W25" s="41"/>
      <c r="X25" s="43">
        <v>0</v>
      </c>
      <c r="Y25" s="43">
        <v>0</v>
      </c>
      <c r="Z25" s="43">
        <v>0</v>
      </c>
      <c r="AA25" s="41"/>
      <c r="AB25" s="43">
        <v>0</v>
      </c>
      <c r="AC25" s="41"/>
      <c r="AD25" s="41"/>
      <c r="AE25" s="41"/>
      <c r="AF25" s="41"/>
      <c r="AG25" s="41"/>
      <c r="AH25" s="41"/>
      <c r="AI25" s="43">
        <v>0</v>
      </c>
      <c r="AJ25" s="43">
        <v>0</v>
      </c>
      <c r="AK25" s="43">
        <v>377771</v>
      </c>
      <c r="AL25" s="43">
        <v>0</v>
      </c>
      <c r="AM25" s="43">
        <v>0</v>
      </c>
      <c r="AN25" s="43">
        <v>0</v>
      </c>
      <c r="AO25" s="43">
        <v>0</v>
      </c>
      <c r="AP25" s="43">
        <v>0</v>
      </c>
      <c r="AQ25" s="43">
        <v>0</v>
      </c>
      <c r="AR25" s="43">
        <v>0</v>
      </c>
      <c r="AS25" s="43">
        <v>0</v>
      </c>
      <c r="AT25" s="41"/>
      <c r="AU25" s="41"/>
      <c r="AV25" s="41"/>
      <c r="AW25" s="43">
        <v>0</v>
      </c>
    </row>
    <row r="26" spans="1:49" s="21" customFormat="1" ht="10" x14ac:dyDescent="0.2">
      <c r="A26" s="41">
        <v>891301447</v>
      </c>
      <c r="B26" s="41" t="s">
        <v>70</v>
      </c>
      <c r="C26" s="41" t="s">
        <v>9</v>
      </c>
      <c r="D26" s="41">
        <v>91187</v>
      </c>
      <c r="E26" s="41" t="str">
        <f t="shared" si="3"/>
        <v>EVEN91187</v>
      </c>
      <c r="F26" s="41" t="str">
        <f t="shared" si="4"/>
        <v>891301447_EVEN91187</v>
      </c>
      <c r="G26" s="41"/>
      <c r="H26" s="42">
        <v>44573</v>
      </c>
      <c r="I26" s="43">
        <v>61059</v>
      </c>
      <c r="J26" s="43">
        <v>61059</v>
      </c>
      <c r="K26" s="41" t="s">
        <v>4</v>
      </c>
      <c r="L26" s="41" t="s">
        <v>16</v>
      </c>
      <c r="M26" s="41" t="s">
        <v>86</v>
      </c>
      <c r="N26" s="41" t="s">
        <v>90</v>
      </c>
      <c r="O26" s="43">
        <v>0</v>
      </c>
      <c r="P26" s="35"/>
      <c r="Q26" s="41"/>
      <c r="R26" s="42"/>
      <c r="S26" s="42"/>
      <c r="T26" s="42"/>
      <c r="U26" s="42"/>
      <c r="V26" s="41"/>
      <c r="W26" s="41"/>
      <c r="X26" s="43">
        <v>0</v>
      </c>
      <c r="Y26" s="43">
        <v>0</v>
      </c>
      <c r="Z26" s="43">
        <v>0</v>
      </c>
      <c r="AA26" s="41"/>
      <c r="AB26" s="43">
        <v>0</v>
      </c>
      <c r="AC26" s="41"/>
      <c r="AD26" s="41"/>
      <c r="AE26" s="41"/>
      <c r="AF26" s="41"/>
      <c r="AG26" s="41"/>
      <c r="AH26" s="41"/>
      <c r="AI26" s="43">
        <v>0</v>
      </c>
      <c r="AJ26" s="43">
        <v>0</v>
      </c>
      <c r="AK26" s="43">
        <v>61059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1"/>
      <c r="AU26" s="41"/>
      <c r="AV26" s="41"/>
      <c r="AW26" s="43">
        <v>0</v>
      </c>
    </row>
    <row r="27" spans="1:49" s="21" customFormat="1" ht="10" x14ac:dyDescent="0.2">
      <c r="A27" s="41">
        <v>891301447</v>
      </c>
      <c r="B27" s="41" t="s">
        <v>70</v>
      </c>
      <c r="C27" s="41" t="s">
        <v>9</v>
      </c>
      <c r="D27" s="41">
        <v>99426</v>
      </c>
      <c r="E27" s="41" t="str">
        <f t="shared" si="3"/>
        <v>EVEN99426</v>
      </c>
      <c r="F27" s="41" t="str">
        <f t="shared" si="4"/>
        <v>891301447_EVEN99426</v>
      </c>
      <c r="G27" s="41"/>
      <c r="H27" s="42">
        <v>44602</v>
      </c>
      <c r="I27" s="43">
        <v>66328</v>
      </c>
      <c r="J27" s="43">
        <v>66328</v>
      </c>
      <c r="K27" s="41" t="s">
        <v>4</v>
      </c>
      <c r="L27" s="41" t="s">
        <v>16</v>
      </c>
      <c r="M27" s="41" t="s">
        <v>86</v>
      </c>
      <c r="N27" s="41" t="s">
        <v>90</v>
      </c>
      <c r="O27" s="43">
        <v>0</v>
      </c>
      <c r="P27" s="35"/>
      <c r="Q27" s="41"/>
      <c r="R27" s="42"/>
      <c r="S27" s="42"/>
      <c r="T27" s="42"/>
      <c r="U27" s="42"/>
      <c r="V27" s="41"/>
      <c r="W27" s="41"/>
      <c r="X27" s="43">
        <v>0</v>
      </c>
      <c r="Y27" s="43">
        <v>0</v>
      </c>
      <c r="Z27" s="43">
        <v>0</v>
      </c>
      <c r="AA27" s="41"/>
      <c r="AB27" s="43">
        <v>0</v>
      </c>
      <c r="AC27" s="41"/>
      <c r="AD27" s="41"/>
      <c r="AE27" s="41"/>
      <c r="AF27" s="41"/>
      <c r="AG27" s="41"/>
      <c r="AH27" s="41"/>
      <c r="AI27" s="43">
        <v>0</v>
      </c>
      <c r="AJ27" s="43">
        <v>0</v>
      </c>
      <c r="AK27" s="43">
        <v>66328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1"/>
      <c r="AU27" s="41"/>
      <c r="AV27" s="41"/>
      <c r="AW27" s="43">
        <v>0</v>
      </c>
    </row>
    <row r="28" spans="1:49" s="21" customFormat="1" ht="10" x14ac:dyDescent="0.2">
      <c r="A28" s="41">
        <v>891301447</v>
      </c>
      <c r="B28" s="41" t="s">
        <v>70</v>
      </c>
      <c r="C28" s="41" t="s">
        <v>9</v>
      </c>
      <c r="D28" s="41">
        <v>98723</v>
      </c>
      <c r="E28" s="41" t="str">
        <f t="shared" si="3"/>
        <v>EVEN98723</v>
      </c>
      <c r="F28" s="41" t="str">
        <f t="shared" si="4"/>
        <v>891301447_EVEN98723</v>
      </c>
      <c r="G28" s="41"/>
      <c r="H28" s="42">
        <v>44602</v>
      </c>
      <c r="I28" s="43">
        <v>77656</v>
      </c>
      <c r="J28" s="43">
        <v>77656</v>
      </c>
      <c r="K28" s="41" t="s">
        <v>4</v>
      </c>
      <c r="L28" s="41" t="s">
        <v>16</v>
      </c>
      <c r="M28" s="41" t="s">
        <v>86</v>
      </c>
      <c r="N28" s="41" t="s">
        <v>90</v>
      </c>
      <c r="O28" s="43">
        <v>0</v>
      </c>
      <c r="P28" s="35"/>
      <c r="Q28" s="41"/>
      <c r="R28" s="42"/>
      <c r="S28" s="42"/>
      <c r="T28" s="42"/>
      <c r="U28" s="42"/>
      <c r="V28" s="41"/>
      <c r="W28" s="41"/>
      <c r="X28" s="43">
        <v>0</v>
      </c>
      <c r="Y28" s="43">
        <v>0</v>
      </c>
      <c r="Z28" s="43">
        <v>0</v>
      </c>
      <c r="AA28" s="41"/>
      <c r="AB28" s="43">
        <v>0</v>
      </c>
      <c r="AC28" s="41"/>
      <c r="AD28" s="41"/>
      <c r="AE28" s="41"/>
      <c r="AF28" s="41"/>
      <c r="AG28" s="41"/>
      <c r="AH28" s="41"/>
      <c r="AI28" s="43">
        <v>0</v>
      </c>
      <c r="AJ28" s="43">
        <v>0</v>
      </c>
      <c r="AK28" s="43">
        <v>77656</v>
      </c>
      <c r="AL28" s="43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1"/>
      <c r="AU28" s="41"/>
      <c r="AV28" s="41"/>
      <c r="AW28" s="43">
        <v>0</v>
      </c>
    </row>
    <row r="29" spans="1:49" s="21" customFormat="1" ht="10" x14ac:dyDescent="0.2">
      <c r="A29" s="41">
        <v>891301447</v>
      </c>
      <c r="B29" s="41" t="s">
        <v>70</v>
      </c>
      <c r="C29" s="41" t="s">
        <v>9</v>
      </c>
      <c r="D29" s="41">
        <v>109960</v>
      </c>
      <c r="E29" s="41" t="str">
        <f t="shared" si="3"/>
        <v>EVEN109960</v>
      </c>
      <c r="F29" s="41" t="str">
        <f t="shared" si="4"/>
        <v>891301447_EVEN109960</v>
      </c>
      <c r="G29" s="41"/>
      <c r="H29" s="42">
        <v>44627</v>
      </c>
      <c r="I29" s="43">
        <v>78410</v>
      </c>
      <c r="J29" s="43">
        <v>78410</v>
      </c>
      <c r="K29" s="41" t="s">
        <v>4</v>
      </c>
      <c r="L29" s="41" t="s">
        <v>16</v>
      </c>
      <c r="M29" s="41" t="s">
        <v>86</v>
      </c>
      <c r="N29" s="41" t="s">
        <v>90</v>
      </c>
      <c r="O29" s="43">
        <v>0</v>
      </c>
      <c r="P29" s="35"/>
      <c r="Q29" s="41"/>
      <c r="R29" s="42"/>
      <c r="S29" s="42"/>
      <c r="T29" s="42"/>
      <c r="U29" s="42"/>
      <c r="V29" s="41"/>
      <c r="W29" s="41"/>
      <c r="X29" s="43">
        <v>0</v>
      </c>
      <c r="Y29" s="43">
        <v>0</v>
      </c>
      <c r="Z29" s="43">
        <v>0</v>
      </c>
      <c r="AA29" s="41"/>
      <c r="AB29" s="43">
        <v>0</v>
      </c>
      <c r="AC29" s="41"/>
      <c r="AD29" s="41"/>
      <c r="AE29" s="41"/>
      <c r="AF29" s="41"/>
      <c r="AG29" s="41"/>
      <c r="AH29" s="41"/>
      <c r="AI29" s="43">
        <v>0</v>
      </c>
      <c r="AJ29" s="43">
        <v>0</v>
      </c>
      <c r="AK29" s="43">
        <v>78410</v>
      </c>
      <c r="AL29" s="43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1"/>
      <c r="AU29" s="41"/>
      <c r="AV29" s="41"/>
      <c r="AW29" s="43">
        <v>0</v>
      </c>
    </row>
    <row r="30" spans="1:49" s="21" customFormat="1" ht="10" x14ac:dyDescent="0.2">
      <c r="A30" s="41">
        <v>891301447</v>
      </c>
      <c r="B30" s="41" t="s">
        <v>70</v>
      </c>
      <c r="C30" s="41" t="s">
        <v>9</v>
      </c>
      <c r="D30" s="41">
        <v>124384</v>
      </c>
      <c r="E30" s="41" t="str">
        <f t="shared" si="3"/>
        <v>EVEN124384</v>
      </c>
      <c r="F30" s="41" t="str">
        <f t="shared" si="4"/>
        <v>891301447_EVEN124384</v>
      </c>
      <c r="G30" s="41"/>
      <c r="H30" s="42">
        <v>44686</v>
      </c>
      <c r="I30" s="43">
        <v>308134</v>
      </c>
      <c r="J30" s="43">
        <v>308134</v>
      </c>
      <c r="K30" s="41" t="s">
        <v>4</v>
      </c>
      <c r="L30" s="41" t="s">
        <v>16</v>
      </c>
      <c r="M30" s="41" t="s">
        <v>86</v>
      </c>
      <c r="N30" s="41" t="s">
        <v>90</v>
      </c>
      <c r="O30" s="43">
        <v>0</v>
      </c>
      <c r="P30" s="35"/>
      <c r="Q30" s="41"/>
      <c r="R30" s="42"/>
      <c r="S30" s="42"/>
      <c r="T30" s="42"/>
      <c r="U30" s="42"/>
      <c r="V30" s="41"/>
      <c r="W30" s="41"/>
      <c r="X30" s="43">
        <v>0</v>
      </c>
      <c r="Y30" s="43">
        <v>0</v>
      </c>
      <c r="Z30" s="43">
        <v>0</v>
      </c>
      <c r="AA30" s="41"/>
      <c r="AB30" s="43">
        <v>0</v>
      </c>
      <c r="AC30" s="41"/>
      <c r="AD30" s="41"/>
      <c r="AE30" s="41"/>
      <c r="AF30" s="41"/>
      <c r="AG30" s="41"/>
      <c r="AH30" s="41"/>
      <c r="AI30" s="43">
        <v>0</v>
      </c>
      <c r="AJ30" s="43">
        <v>0</v>
      </c>
      <c r="AK30" s="43">
        <v>308134</v>
      </c>
      <c r="AL30" s="43">
        <v>0</v>
      </c>
      <c r="AM30" s="43">
        <v>0</v>
      </c>
      <c r="AN30" s="43">
        <v>0</v>
      </c>
      <c r="AO30" s="43">
        <v>0</v>
      </c>
      <c r="AP30" s="43">
        <v>0</v>
      </c>
      <c r="AQ30" s="43">
        <v>0</v>
      </c>
      <c r="AR30" s="43">
        <v>0</v>
      </c>
      <c r="AS30" s="43">
        <v>0</v>
      </c>
      <c r="AT30" s="41"/>
      <c r="AU30" s="41"/>
      <c r="AV30" s="41"/>
      <c r="AW30" s="43">
        <v>0</v>
      </c>
    </row>
    <row r="31" spans="1:49" s="21" customFormat="1" ht="10" x14ac:dyDescent="0.2">
      <c r="A31" s="41">
        <v>891301447</v>
      </c>
      <c r="B31" s="41" t="s">
        <v>70</v>
      </c>
      <c r="C31" s="41" t="s">
        <v>9</v>
      </c>
      <c r="D31" s="41">
        <v>139142</v>
      </c>
      <c r="E31" s="41" t="str">
        <f t="shared" si="3"/>
        <v>EVEN139142</v>
      </c>
      <c r="F31" s="41" t="str">
        <f t="shared" si="4"/>
        <v>891301447_EVEN139142</v>
      </c>
      <c r="G31" s="41"/>
      <c r="H31" s="42">
        <v>44742</v>
      </c>
      <c r="I31" s="43">
        <v>75896</v>
      </c>
      <c r="J31" s="43">
        <v>75896</v>
      </c>
      <c r="K31" s="41" t="s">
        <v>4</v>
      </c>
      <c r="L31" s="41" t="s">
        <v>16</v>
      </c>
      <c r="M31" s="41" t="s">
        <v>86</v>
      </c>
      <c r="N31" s="41" t="s">
        <v>90</v>
      </c>
      <c r="O31" s="43">
        <v>0</v>
      </c>
      <c r="P31" s="35"/>
      <c r="Q31" s="41"/>
      <c r="R31" s="42"/>
      <c r="S31" s="42"/>
      <c r="T31" s="42"/>
      <c r="U31" s="42"/>
      <c r="V31" s="41"/>
      <c r="W31" s="41"/>
      <c r="X31" s="43">
        <v>0</v>
      </c>
      <c r="Y31" s="43">
        <v>0</v>
      </c>
      <c r="Z31" s="43">
        <v>0</v>
      </c>
      <c r="AA31" s="41"/>
      <c r="AB31" s="43">
        <v>0</v>
      </c>
      <c r="AC31" s="41"/>
      <c r="AD31" s="41"/>
      <c r="AE31" s="41"/>
      <c r="AF31" s="41"/>
      <c r="AG31" s="41"/>
      <c r="AH31" s="41"/>
      <c r="AI31" s="43">
        <v>0</v>
      </c>
      <c r="AJ31" s="43">
        <v>0</v>
      </c>
      <c r="AK31" s="43">
        <v>75896</v>
      </c>
      <c r="AL31" s="43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1"/>
      <c r="AU31" s="41"/>
      <c r="AV31" s="41"/>
      <c r="AW31" s="43">
        <v>0</v>
      </c>
    </row>
    <row r="32" spans="1:49" s="21" customFormat="1" ht="10" x14ac:dyDescent="0.2">
      <c r="A32" s="41">
        <v>891301447</v>
      </c>
      <c r="B32" s="41" t="s">
        <v>70</v>
      </c>
      <c r="C32" s="41" t="s">
        <v>9</v>
      </c>
      <c r="D32" s="41">
        <v>138319</v>
      </c>
      <c r="E32" s="41" t="str">
        <f t="shared" si="3"/>
        <v>EVEN138319</v>
      </c>
      <c r="F32" s="41" t="str">
        <f t="shared" si="4"/>
        <v>891301447_EVEN138319</v>
      </c>
      <c r="G32" s="41"/>
      <c r="H32" s="42">
        <v>44742</v>
      </c>
      <c r="I32" s="43">
        <v>70187</v>
      </c>
      <c r="J32" s="43">
        <v>70187</v>
      </c>
      <c r="K32" s="41" t="s">
        <v>4</v>
      </c>
      <c r="L32" s="41" t="s">
        <v>16</v>
      </c>
      <c r="M32" s="41" t="s">
        <v>86</v>
      </c>
      <c r="N32" s="41" t="s">
        <v>90</v>
      </c>
      <c r="O32" s="43">
        <v>0</v>
      </c>
      <c r="P32" s="35"/>
      <c r="Q32" s="41"/>
      <c r="R32" s="42"/>
      <c r="S32" s="42"/>
      <c r="T32" s="42"/>
      <c r="U32" s="42"/>
      <c r="V32" s="41"/>
      <c r="W32" s="41"/>
      <c r="X32" s="43">
        <v>0</v>
      </c>
      <c r="Y32" s="43">
        <v>0</v>
      </c>
      <c r="Z32" s="43">
        <v>0</v>
      </c>
      <c r="AA32" s="41"/>
      <c r="AB32" s="43">
        <v>0</v>
      </c>
      <c r="AC32" s="41"/>
      <c r="AD32" s="41"/>
      <c r="AE32" s="41"/>
      <c r="AF32" s="41"/>
      <c r="AG32" s="41"/>
      <c r="AH32" s="41"/>
      <c r="AI32" s="43">
        <v>0</v>
      </c>
      <c r="AJ32" s="43">
        <v>0</v>
      </c>
      <c r="AK32" s="43">
        <v>70187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1"/>
      <c r="AU32" s="41"/>
      <c r="AV32" s="41"/>
      <c r="AW32" s="43">
        <v>0</v>
      </c>
    </row>
    <row r="33" spans="1:49" s="21" customFormat="1" ht="10" x14ac:dyDescent="0.2">
      <c r="A33" s="41">
        <v>891301447</v>
      </c>
      <c r="B33" s="41" t="s">
        <v>70</v>
      </c>
      <c r="C33" s="41" t="s">
        <v>9</v>
      </c>
      <c r="D33" s="41">
        <v>136483</v>
      </c>
      <c r="E33" s="41" t="str">
        <f t="shared" si="3"/>
        <v>EVEN136483</v>
      </c>
      <c r="F33" s="41" t="str">
        <f t="shared" si="4"/>
        <v>891301447_EVEN136483</v>
      </c>
      <c r="G33" s="41"/>
      <c r="H33" s="42">
        <v>44742</v>
      </c>
      <c r="I33" s="43">
        <v>95794</v>
      </c>
      <c r="J33" s="43">
        <v>95794</v>
      </c>
      <c r="K33" s="41" t="s">
        <v>4</v>
      </c>
      <c r="L33" s="41" t="s">
        <v>16</v>
      </c>
      <c r="M33" s="41" t="s">
        <v>86</v>
      </c>
      <c r="N33" s="41" t="s">
        <v>90</v>
      </c>
      <c r="O33" s="43">
        <v>0</v>
      </c>
      <c r="P33" s="35"/>
      <c r="Q33" s="41"/>
      <c r="R33" s="42"/>
      <c r="S33" s="42"/>
      <c r="T33" s="42"/>
      <c r="U33" s="42"/>
      <c r="V33" s="41"/>
      <c r="W33" s="41"/>
      <c r="X33" s="43">
        <v>0</v>
      </c>
      <c r="Y33" s="43">
        <v>0</v>
      </c>
      <c r="Z33" s="43">
        <v>0</v>
      </c>
      <c r="AA33" s="41"/>
      <c r="AB33" s="43">
        <v>0</v>
      </c>
      <c r="AC33" s="41"/>
      <c r="AD33" s="41"/>
      <c r="AE33" s="41"/>
      <c r="AF33" s="41"/>
      <c r="AG33" s="41"/>
      <c r="AH33" s="41"/>
      <c r="AI33" s="43">
        <v>0</v>
      </c>
      <c r="AJ33" s="43">
        <v>0</v>
      </c>
      <c r="AK33" s="43">
        <v>95794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1"/>
      <c r="AU33" s="41"/>
      <c r="AV33" s="41"/>
      <c r="AW33" s="43">
        <v>0</v>
      </c>
    </row>
    <row r="34" spans="1:49" s="21" customFormat="1" ht="10" x14ac:dyDescent="0.2">
      <c r="A34" s="41">
        <v>891301447</v>
      </c>
      <c r="B34" s="41" t="s">
        <v>70</v>
      </c>
      <c r="C34" s="41" t="s">
        <v>9</v>
      </c>
      <c r="D34" s="41">
        <v>159274</v>
      </c>
      <c r="E34" s="41" t="str">
        <f t="shared" si="3"/>
        <v>EVEN159274</v>
      </c>
      <c r="F34" s="41" t="str">
        <f t="shared" si="4"/>
        <v>891301447_EVEN159274</v>
      </c>
      <c r="G34" s="41"/>
      <c r="H34" s="42">
        <v>44834</v>
      </c>
      <c r="I34" s="43">
        <v>270103</v>
      </c>
      <c r="J34" s="43">
        <v>270103</v>
      </c>
      <c r="K34" s="41" t="s">
        <v>4</v>
      </c>
      <c r="L34" s="41" t="s">
        <v>16</v>
      </c>
      <c r="M34" s="41" t="s">
        <v>86</v>
      </c>
      <c r="N34" s="41" t="s">
        <v>90</v>
      </c>
      <c r="O34" s="43">
        <v>0</v>
      </c>
      <c r="P34" s="35"/>
      <c r="Q34" s="41"/>
      <c r="R34" s="42"/>
      <c r="S34" s="42"/>
      <c r="T34" s="42"/>
      <c r="U34" s="42"/>
      <c r="V34" s="41"/>
      <c r="W34" s="41"/>
      <c r="X34" s="43">
        <v>0</v>
      </c>
      <c r="Y34" s="43">
        <v>0</v>
      </c>
      <c r="Z34" s="43">
        <v>0</v>
      </c>
      <c r="AA34" s="41"/>
      <c r="AB34" s="43">
        <v>0</v>
      </c>
      <c r="AC34" s="41"/>
      <c r="AD34" s="41"/>
      <c r="AE34" s="41"/>
      <c r="AF34" s="41"/>
      <c r="AG34" s="41"/>
      <c r="AH34" s="41"/>
      <c r="AI34" s="43">
        <v>0</v>
      </c>
      <c r="AJ34" s="43">
        <v>0</v>
      </c>
      <c r="AK34" s="43">
        <v>270103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1"/>
      <c r="AU34" s="41"/>
      <c r="AV34" s="41"/>
      <c r="AW34" s="43">
        <v>0</v>
      </c>
    </row>
    <row r="35" spans="1:49" s="21" customFormat="1" ht="10" x14ac:dyDescent="0.2">
      <c r="A35" s="41">
        <v>891301447</v>
      </c>
      <c r="B35" s="41" t="s">
        <v>70</v>
      </c>
      <c r="C35" s="41" t="s">
        <v>9</v>
      </c>
      <c r="D35" s="41">
        <v>156843</v>
      </c>
      <c r="E35" s="41" t="str">
        <f t="shared" si="3"/>
        <v>EVEN156843</v>
      </c>
      <c r="F35" s="41" t="str">
        <f t="shared" si="4"/>
        <v>891301447_EVEN156843</v>
      </c>
      <c r="G35" s="41"/>
      <c r="H35" s="42">
        <v>44834</v>
      </c>
      <c r="I35" s="43">
        <v>73508</v>
      </c>
      <c r="J35" s="43">
        <v>73508</v>
      </c>
      <c r="K35" s="41" t="s">
        <v>4</v>
      </c>
      <c r="L35" s="41" t="s">
        <v>16</v>
      </c>
      <c r="M35" s="41" t="s">
        <v>86</v>
      </c>
      <c r="N35" s="41" t="s">
        <v>90</v>
      </c>
      <c r="O35" s="43">
        <v>0</v>
      </c>
      <c r="P35" s="35"/>
      <c r="Q35" s="41"/>
      <c r="R35" s="42"/>
      <c r="S35" s="42"/>
      <c r="T35" s="42"/>
      <c r="U35" s="42"/>
      <c r="V35" s="41"/>
      <c r="W35" s="41"/>
      <c r="X35" s="43">
        <v>0</v>
      </c>
      <c r="Y35" s="43">
        <v>0</v>
      </c>
      <c r="Z35" s="43">
        <v>0</v>
      </c>
      <c r="AA35" s="41"/>
      <c r="AB35" s="43">
        <v>0</v>
      </c>
      <c r="AC35" s="41"/>
      <c r="AD35" s="41"/>
      <c r="AE35" s="41"/>
      <c r="AF35" s="41"/>
      <c r="AG35" s="41"/>
      <c r="AH35" s="41"/>
      <c r="AI35" s="43">
        <v>0</v>
      </c>
      <c r="AJ35" s="43">
        <v>0</v>
      </c>
      <c r="AK35" s="43">
        <v>73508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1"/>
      <c r="AU35" s="41"/>
      <c r="AV35" s="41"/>
      <c r="AW35" s="43">
        <v>0</v>
      </c>
    </row>
    <row r="36" spans="1:49" s="21" customFormat="1" ht="10" x14ac:dyDescent="0.2">
      <c r="A36" s="41">
        <v>891301447</v>
      </c>
      <c r="B36" s="41" t="s">
        <v>70</v>
      </c>
      <c r="C36" s="41" t="s">
        <v>9</v>
      </c>
      <c r="D36" s="41">
        <v>181830</v>
      </c>
      <c r="E36" s="41" t="str">
        <f t="shared" si="3"/>
        <v>EVEN181830</v>
      </c>
      <c r="F36" s="41" t="str">
        <f t="shared" si="4"/>
        <v>891301447_EVEN181830</v>
      </c>
      <c r="G36" s="41"/>
      <c r="H36" s="42">
        <v>44926</v>
      </c>
      <c r="I36" s="43">
        <v>73749</v>
      </c>
      <c r="J36" s="43">
        <v>73749</v>
      </c>
      <c r="K36" s="41" t="s">
        <v>4</v>
      </c>
      <c r="L36" s="41" t="s">
        <v>16</v>
      </c>
      <c r="M36" s="41" t="s">
        <v>86</v>
      </c>
      <c r="N36" s="41" t="s">
        <v>90</v>
      </c>
      <c r="O36" s="43">
        <v>0</v>
      </c>
      <c r="P36" s="35"/>
      <c r="Q36" s="41"/>
      <c r="R36" s="42"/>
      <c r="S36" s="42"/>
      <c r="T36" s="42"/>
      <c r="U36" s="42"/>
      <c r="V36" s="41"/>
      <c r="W36" s="41"/>
      <c r="X36" s="43">
        <v>0</v>
      </c>
      <c r="Y36" s="43">
        <v>0</v>
      </c>
      <c r="Z36" s="43">
        <v>0</v>
      </c>
      <c r="AA36" s="41"/>
      <c r="AB36" s="43">
        <v>0</v>
      </c>
      <c r="AC36" s="41"/>
      <c r="AD36" s="41"/>
      <c r="AE36" s="41"/>
      <c r="AF36" s="41"/>
      <c r="AG36" s="41"/>
      <c r="AH36" s="41"/>
      <c r="AI36" s="43">
        <v>0</v>
      </c>
      <c r="AJ36" s="43">
        <v>0</v>
      </c>
      <c r="AK36" s="43">
        <v>73749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1"/>
      <c r="AU36" s="41"/>
      <c r="AV36" s="41"/>
      <c r="AW36" s="43">
        <v>0</v>
      </c>
    </row>
    <row r="37" spans="1:49" s="21" customFormat="1" ht="10" x14ac:dyDescent="0.2">
      <c r="A37" s="41">
        <v>891301447</v>
      </c>
      <c r="B37" s="41" t="s">
        <v>70</v>
      </c>
      <c r="C37" s="41" t="s">
        <v>9</v>
      </c>
      <c r="D37" s="41">
        <v>180138</v>
      </c>
      <c r="E37" s="41" t="str">
        <f t="shared" si="3"/>
        <v>EVEN180138</v>
      </c>
      <c r="F37" s="41" t="str">
        <f t="shared" si="4"/>
        <v>891301447_EVEN180138</v>
      </c>
      <c r="G37" s="41"/>
      <c r="H37" s="42">
        <v>44926</v>
      </c>
      <c r="I37" s="43">
        <v>739544</v>
      </c>
      <c r="J37" s="43">
        <v>739544</v>
      </c>
      <c r="K37" s="41" t="s">
        <v>4</v>
      </c>
      <c r="L37" s="41" t="s">
        <v>16</v>
      </c>
      <c r="M37" s="41" t="s">
        <v>86</v>
      </c>
      <c r="N37" s="41" t="s">
        <v>90</v>
      </c>
      <c r="O37" s="43">
        <v>0</v>
      </c>
      <c r="P37" s="35"/>
      <c r="Q37" s="41"/>
      <c r="R37" s="42"/>
      <c r="S37" s="42"/>
      <c r="T37" s="42"/>
      <c r="U37" s="42"/>
      <c r="V37" s="41"/>
      <c r="W37" s="41"/>
      <c r="X37" s="43">
        <v>0</v>
      </c>
      <c r="Y37" s="43">
        <v>0</v>
      </c>
      <c r="Z37" s="43">
        <v>0</v>
      </c>
      <c r="AA37" s="41"/>
      <c r="AB37" s="43">
        <v>0</v>
      </c>
      <c r="AC37" s="41"/>
      <c r="AD37" s="41"/>
      <c r="AE37" s="41"/>
      <c r="AF37" s="41"/>
      <c r="AG37" s="41"/>
      <c r="AH37" s="41"/>
      <c r="AI37" s="43">
        <v>0</v>
      </c>
      <c r="AJ37" s="43">
        <v>0</v>
      </c>
      <c r="AK37" s="43">
        <v>739544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1"/>
      <c r="AU37" s="41"/>
      <c r="AV37" s="41"/>
      <c r="AW37" s="43">
        <v>0</v>
      </c>
    </row>
    <row r="38" spans="1:49" s="21" customFormat="1" ht="10" x14ac:dyDescent="0.2">
      <c r="A38" s="41">
        <v>891301447</v>
      </c>
      <c r="B38" s="41" t="s">
        <v>70</v>
      </c>
      <c r="C38" s="41" t="s">
        <v>9</v>
      </c>
      <c r="D38" s="41">
        <v>179613</v>
      </c>
      <c r="E38" s="41" t="str">
        <f t="shared" si="3"/>
        <v>EVEN179613</v>
      </c>
      <c r="F38" s="41" t="str">
        <f t="shared" si="4"/>
        <v>891301447_EVEN179613</v>
      </c>
      <c r="G38" s="41"/>
      <c r="H38" s="42">
        <v>44926</v>
      </c>
      <c r="I38" s="43">
        <v>36348</v>
      </c>
      <c r="J38" s="43">
        <v>36348</v>
      </c>
      <c r="K38" s="41" t="s">
        <v>4</v>
      </c>
      <c r="L38" s="41" t="s">
        <v>16</v>
      </c>
      <c r="M38" s="41" t="s">
        <v>86</v>
      </c>
      <c r="N38" s="41" t="s">
        <v>90</v>
      </c>
      <c r="O38" s="43">
        <v>0</v>
      </c>
      <c r="P38" s="35"/>
      <c r="Q38" s="41"/>
      <c r="R38" s="42"/>
      <c r="S38" s="42"/>
      <c r="T38" s="42"/>
      <c r="U38" s="42"/>
      <c r="V38" s="41"/>
      <c r="W38" s="41"/>
      <c r="X38" s="43">
        <v>0</v>
      </c>
      <c r="Y38" s="43">
        <v>0</v>
      </c>
      <c r="Z38" s="43">
        <v>0</v>
      </c>
      <c r="AA38" s="41"/>
      <c r="AB38" s="43">
        <v>0</v>
      </c>
      <c r="AC38" s="41"/>
      <c r="AD38" s="41"/>
      <c r="AE38" s="41"/>
      <c r="AF38" s="41"/>
      <c r="AG38" s="41"/>
      <c r="AH38" s="41"/>
      <c r="AI38" s="43">
        <v>0</v>
      </c>
      <c r="AJ38" s="43">
        <v>0</v>
      </c>
      <c r="AK38" s="43">
        <v>36348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1"/>
      <c r="AU38" s="41"/>
      <c r="AV38" s="41"/>
      <c r="AW38" s="43">
        <v>0</v>
      </c>
    </row>
    <row r="39" spans="1:49" s="21" customFormat="1" ht="10" x14ac:dyDescent="0.2">
      <c r="A39" s="41">
        <v>891301447</v>
      </c>
      <c r="B39" s="41" t="s">
        <v>70</v>
      </c>
      <c r="C39" s="41" t="s">
        <v>9</v>
      </c>
      <c r="D39" s="41">
        <v>178475</v>
      </c>
      <c r="E39" s="41" t="str">
        <f t="shared" si="3"/>
        <v>EVEN178475</v>
      </c>
      <c r="F39" s="41" t="str">
        <f t="shared" si="4"/>
        <v>891301447_EVEN178475</v>
      </c>
      <c r="G39" s="41"/>
      <c r="H39" s="42">
        <v>44926</v>
      </c>
      <c r="I39" s="43">
        <v>67061</v>
      </c>
      <c r="J39" s="43">
        <v>67061</v>
      </c>
      <c r="K39" s="41" t="s">
        <v>4</v>
      </c>
      <c r="L39" s="41" t="s">
        <v>16</v>
      </c>
      <c r="M39" s="41" t="s">
        <v>86</v>
      </c>
      <c r="N39" s="41" t="s">
        <v>90</v>
      </c>
      <c r="O39" s="43">
        <v>0</v>
      </c>
      <c r="P39" s="35"/>
      <c r="Q39" s="41"/>
      <c r="R39" s="42"/>
      <c r="S39" s="42"/>
      <c r="T39" s="42"/>
      <c r="U39" s="42"/>
      <c r="V39" s="41"/>
      <c r="W39" s="41"/>
      <c r="X39" s="43">
        <v>0</v>
      </c>
      <c r="Y39" s="43">
        <v>0</v>
      </c>
      <c r="Z39" s="43">
        <v>0</v>
      </c>
      <c r="AA39" s="41"/>
      <c r="AB39" s="43">
        <v>0</v>
      </c>
      <c r="AC39" s="41"/>
      <c r="AD39" s="41"/>
      <c r="AE39" s="41"/>
      <c r="AF39" s="41"/>
      <c r="AG39" s="41"/>
      <c r="AH39" s="41"/>
      <c r="AI39" s="43">
        <v>0</v>
      </c>
      <c r="AJ39" s="43">
        <v>0</v>
      </c>
      <c r="AK39" s="43">
        <v>67061</v>
      </c>
      <c r="AL39" s="43">
        <v>0</v>
      </c>
      <c r="AM39" s="43">
        <v>0</v>
      </c>
      <c r="AN39" s="43">
        <v>0</v>
      </c>
      <c r="AO39" s="43">
        <v>0</v>
      </c>
      <c r="AP39" s="43">
        <v>0</v>
      </c>
      <c r="AQ39" s="43">
        <v>0</v>
      </c>
      <c r="AR39" s="43">
        <v>0</v>
      </c>
      <c r="AS39" s="43">
        <v>0</v>
      </c>
      <c r="AT39" s="41"/>
      <c r="AU39" s="41"/>
      <c r="AV39" s="41"/>
      <c r="AW39" s="43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9" name="Rango1"/>
  </protectedRanges>
  <autoFilter ref="A2:AW39" xr:uid="{47069C4D-FEF5-451E-8A94-82D5BCF3BC69}"/>
  <conditionalFormatting sqref="E1">
    <cfRule type="duplicateValues" dxfId="7" priority="7"/>
    <cfRule type="duplicateValues" dxfId="6" priority="8"/>
    <cfRule type="duplicateValues" dxfId="5" priority="9"/>
  </conditionalFormatting>
  <conditionalFormatting sqref="E2">
    <cfRule type="duplicateValues" dxfId="4" priority="3"/>
    <cfRule type="duplicateValues" dxfId="3" priority="4"/>
    <cfRule type="duplicateValues" dxfId="2" priority="6"/>
  </conditionalFormatting>
  <conditionalFormatting sqref="E3:E39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BC413-96C7-4ABF-9112-2C40BDD566F5}">
  <dimension ref="B1:J42"/>
  <sheetViews>
    <sheetView showGridLines="0" tabSelected="1" zoomScaleNormal="100" workbookViewId="0">
      <selection activeCell="F31" sqref="F31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104" t="s">
        <v>91</v>
      </c>
      <c r="E2" s="105"/>
      <c r="F2" s="105"/>
      <c r="G2" s="105"/>
      <c r="H2" s="105"/>
      <c r="I2" s="106"/>
      <c r="J2" s="110" t="s">
        <v>92</v>
      </c>
    </row>
    <row r="3" spans="2:10" ht="15.75" customHeight="1" thickBot="1" x14ac:dyDescent="0.3">
      <c r="B3" s="51"/>
      <c r="C3" s="52"/>
      <c r="D3" s="107"/>
      <c r="E3" s="108"/>
      <c r="F3" s="108"/>
      <c r="G3" s="108"/>
      <c r="H3" s="108"/>
      <c r="I3" s="109"/>
      <c r="J3" s="111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93</v>
      </c>
      <c r="E5" s="58"/>
      <c r="F5" s="58"/>
      <c r="G5" s="58"/>
      <c r="H5" s="58"/>
      <c r="I5" s="59"/>
      <c r="J5" s="59" t="s">
        <v>94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mayo 20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122</v>
      </c>
      <c r="J12" s="67"/>
    </row>
    <row r="13" spans="2:10" ht="13" x14ac:dyDescent="0.3">
      <c r="B13" s="66"/>
      <c r="C13" s="68" t="s">
        <v>123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124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95</v>
      </c>
      <c r="D17" s="69"/>
      <c r="H17" s="72" t="s">
        <v>96</v>
      </c>
      <c r="I17" s="73" t="s">
        <v>97</v>
      </c>
      <c r="J17" s="67"/>
    </row>
    <row r="18" spans="2:10" ht="13" x14ac:dyDescent="0.3">
      <c r="B18" s="66"/>
      <c r="C18" s="68" t="s">
        <v>98</v>
      </c>
      <c r="D18" s="68"/>
      <c r="E18" s="68"/>
      <c r="F18" s="68"/>
      <c r="H18" s="74">
        <v>37</v>
      </c>
      <c r="I18" s="75">
        <v>4593968</v>
      </c>
      <c r="J18" s="67"/>
    </row>
    <row r="19" spans="2:10" x14ac:dyDescent="0.25">
      <c r="B19" s="66"/>
      <c r="C19" s="48" t="s">
        <v>99</v>
      </c>
      <c r="H19" s="76">
        <v>0</v>
      </c>
      <c r="I19" s="77">
        <v>0</v>
      </c>
      <c r="J19" s="67"/>
    </row>
    <row r="20" spans="2:10" x14ac:dyDescent="0.25">
      <c r="B20" s="66"/>
      <c r="C20" s="48" t="s">
        <v>100</v>
      </c>
      <c r="H20" s="76">
        <v>3</v>
      </c>
      <c r="I20" s="77">
        <v>104500</v>
      </c>
      <c r="J20" s="67"/>
    </row>
    <row r="21" spans="2:10" x14ac:dyDescent="0.25">
      <c r="B21" s="66"/>
      <c r="C21" s="48" t="s">
        <v>101</v>
      </c>
      <c r="H21" s="76">
        <v>30</v>
      </c>
      <c r="I21" s="77">
        <v>4084693</v>
      </c>
      <c r="J21" s="67"/>
    </row>
    <row r="22" spans="2:10" x14ac:dyDescent="0.25">
      <c r="B22" s="66"/>
      <c r="C22" s="48" t="s">
        <v>102</v>
      </c>
      <c r="H22" s="76">
        <v>0</v>
      </c>
      <c r="I22" s="77">
        <v>0</v>
      </c>
      <c r="J22" s="67"/>
    </row>
    <row r="23" spans="2:10" x14ac:dyDescent="0.25">
      <c r="B23" s="66"/>
      <c r="C23" s="48" t="s">
        <v>103</v>
      </c>
      <c r="H23" s="76">
        <v>0</v>
      </c>
      <c r="I23" s="77">
        <v>0</v>
      </c>
      <c r="J23" s="67"/>
    </row>
    <row r="24" spans="2:10" ht="13" thickBot="1" x14ac:dyDescent="0.3">
      <c r="B24" s="66"/>
      <c r="C24" s="48" t="s">
        <v>104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105</v>
      </c>
      <c r="D25" s="68"/>
      <c r="E25" s="68"/>
      <c r="F25" s="68"/>
      <c r="H25" s="74">
        <f>H19+H20+H21+H22+H24+H23</f>
        <v>33</v>
      </c>
      <c r="I25" s="75">
        <f>I19+I20+I21+I22+I24+I23</f>
        <v>4189193</v>
      </c>
      <c r="J25" s="67"/>
    </row>
    <row r="26" spans="2:10" x14ac:dyDescent="0.25">
      <c r="B26" s="66"/>
      <c r="C26" s="48" t="s">
        <v>106</v>
      </c>
      <c r="H26" s="76">
        <v>4</v>
      </c>
      <c r="I26" s="77">
        <v>404775</v>
      </c>
      <c r="J26" s="67"/>
    </row>
    <row r="27" spans="2:10" ht="13" thickBot="1" x14ac:dyDescent="0.3">
      <c r="B27" s="66"/>
      <c r="C27" s="48" t="s">
        <v>62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107</v>
      </c>
      <c r="D28" s="68"/>
      <c r="E28" s="68"/>
      <c r="F28" s="68"/>
      <c r="H28" s="74">
        <f>H26+H27</f>
        <v>4</v>
      </c>
      <c r="I28" s="75">
        <f>I26+I27</f>
        <v>404775</v>
      </c>
      <c r="J28" s="67"/>
    </row>
    <row r="29" spans="2:10" ht="13.5" thickBot="1" x14ac:dyDescent="0.35">
      <c r="B29" s="66"/>
      <c r="C29" s="48" t="s">
        <v>108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109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110</v>
      </c>
      <c r="D32" s="68"/>
      <c r="H32" s="81">
        <f>H25+H28+H30</f>
        <v>37</v>
      </c>
      <c r="I32" s="82">
        <f>I25+I28+I30</f>
        <v>4593968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x14ac:dyDescent="0.25">
      <c r="B35" s="66"/>
      <c r="G35" s="83"/>
      <c r="H35" s="83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125</v>
      </c>
      <c r="D37" s="85"/>
      <c r="H37" s="84" t="s">
        <v>111</v>
      </c>
      <c r="I37" s="85"/>
      <c r="J37" s="67"/>
    </row>
    <row r="38" spans="2:10" ht="13" x14ac:dyDescent="0.3">
      <c r="B38" s="66"/>
      <c r="C38" s="68" t="s">
        <v>126</v>
      </c>
      <c r="D38" s="83"/>
      <c r="H38" s="86" t="s">
        <v>112</v>
      </c>
      <c r="I38" s="83"/>
      <c r="J38" s="67"/>
    </row>
    <row r="39" spans="2:10" ht="13" x14ac:dyDescent="0.3">
      <c r="B39" s="66"/>
      <c r="C39" s="68" t="s">
        <v>70</v>
      </c>
      <c r="H39" s="68" t="s">
        <v>113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12" t="s">
        <v>114</v>
      </c>
      <c r="D41" s="112"/>
      <c r="E41" s="112"/>
      <c r="F41" s="112"/>
      <c r="G41" s="112"/>
      <c r="H41" s="112"/>
      <c r="I41" s="112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97401-FCD0-49D1-A957-78EC4CC77080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104" t="s">
        <v>115</v>
      </c>
      <c r="E2" s="105"/>
      <c r="F2" s="105"/>
      <c r="G2" s="105"/>
      <c r="H2" s="105"/>
      <c r="I2" s="106"/>
      <c r="J2" s="110" t="s">
        <v>92</v>
      </c>
    </row>
    <row r="3" spans="2:10" ht="15.75" customHeight="1" thickBot="1" x14ac:dyDescent="0.3">
      <c r="B3" s="51"/>
      <c r="C3" s="52"/>
      <c r="D3" s="107"/>
      <c r="E3" s="108"/>
      <c r="F3" s="108"/>
      <c r="G3" s="108"/>
      <c r="H3" s="108"/>
      <c r="I3" s="109"/>
      <c r="J3" s="111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13" t="s">
        <v>116</v>
      </c>
      <c r="E5" s="114"/>
      <c r="F5" s="114"/>
      <c r="G5" s="114"/>
      <c r="H5" s="114"/>
      <c r="I5" s="115"/>
      <c r="J5" s="59" t="s">
        <v>117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+'FOR-CSA-018'!C9</f>
        <v>Santiago de Cali, mayo 20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HOSP ULPIANO TASCON QUINTERO E.S.E</v>
      </c>
      <c r="J11" s="67"/>
    </row>
    <row r="12" spans="2:10" ht="13" x14ac:dyDescent="0.3">
      <c r="B12" s="66"/>
      <c r="C12" s="68" t="str">
        <f>+'FOR-CSA-018'!C13</f>
        <v>NIT: 891301447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118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96</v>
      </c>
      <c r="I16" s="91" t="s">
        <v>97</v>
      </c>
      <c r="J16" s="67"/>
    </row>
    <row r="17" spans="2:10" ht="13" x14ac:dyDescent="0.3">
      <c r="B17" s="66"/>
      <c r="C17" s="68" t="str">
        <f>+'FOR-CSA-018'!C17</f>
        <v>Con Corte al dia: 31/03/2025</v>
      </c>
      <c r="D17" s="68"/>
      <c r="E17" s="68"/>
      <c r="F17" s="68"/>
      <c r="H17" s="92">
        <f>+SUM(H18:H23)</f>
        <v>33</v>
      </c>
      <c r="I17" s="93">
        <f>+SUM(I18:I23)</f>
        <v>4189193</v>
      </c>
      <c r="J17" s="67"/>
    </row>
    <row r="18" spans="2:10" x14ac:dyDescent="0.25">
      <c r="B18" s="66"/>
      <c r="C18" s="48" t="s">
        <v>99</v>
      </c>
      <c r="H18" s="94">
        <f>+'FOR-CSA-018'!H19</f>
        <v>0</v>
      </c>
      <c r="I18" s="95">
        <f>+'FOR-CSA-018'!I19</f>
        <v>0</v>
      </c>
      <c r="J18" s="67"/>
    </row>
    <row r="19" spans="2:10" x14ac:dyDescent="0.25">
      <c r="B19" s="66"/>
      <c r="C19" s="48" t="s">
        <v>100</v>
      </c>
      <c r="H19" s="94">
        <f>+'FOR-CSA-018'!H20</f>
        <v>3</v>
      </c>
      <c r="I19" s="95">
        <f>+'FOR-CSA-018'!I20</f>
        <v>104500</v>
      </c>
      <c r="J19" s="67"/>
    </row>
    <row r="20" spans="2:10" x14ac:dyDescent="0.25">
      <c r="B20" s="66"/>
      <c r="C20" s="48" t="s">
        <v>101</v>
      </c>
      <c r="H20" s="94">
        <f>+'FOR-CSA-018'!H21</f>
        <v>30</v>
      </c>
      <c r="I20" s="95">
        <f>+'FOR-CSA-018'!I21</f>
        <v>4084693</v>
      </c>
      <c r="J20" s="67"/>
    </row>
    <row r="21" spans="2:10" x14ac:dyDescent="0.25">
      <c r="B21" s="66"/>
      <c r="C21" s="48" t="s">
        <v>102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103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119</v>
      </c>
      <c r="H23" s="94">
        <f>+'FOR-CSA-018'!H24</f>
        <v>0</v>
      </c>
      <c r="I23" s="95">
        <f>+'FOR-CSA-018'!I24</f>
        <v>0</v>
      </c>
      <c r="J23" s="67"/>
    </row>
    <row r="24" spans="2:10" ht="13" x14ac:dyDescent="0.3">
      <c r="B24" s="66"/>
      <c r="C24" s="68" t="s">
        <v>120</v>
      </c>
      <c r="D24" s="68"/>
      <c r="E24" s="68"/>
      <c r="F24" s="68"/>
      <c r="H24" s="92">
        <f>SUM(H18:H23)</f>
        <v>33</v>
      </c>
      <c r="I24" s="93">
        <f>+SUBTOTAL(9,I18:I23)</f>
        <v>4189193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Jhon James Guarin Restrepo</v>
      </c>
      <c r="D30" s="84"/>
      <c r="G30" s="84" t="str">
        <f>+'FOR-CSA-018'!H37</f>
        <v>Lizeth Ome G.</v>
      </c>
      <c r="H30" s="85"/>
      <c r="I30" s="83"/>
      <c r="J30" s="67"/>
    </row>
    <row r="31" spans="2:10" ht="13" x14ac:dyDescent="0.3">
      <c r="B31" s="66"/>
      <c r="C31" s="86" t="str">
        <f>+'FOR-CSA-018'!C38</f>
        <v>Asesor de Cartera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HOSP ULPIANO TASCON QUINTERO E.S.E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16" t="s">
        <v>121</v>
      </c>
      <c r="D35" s="116"/>
      <c r="E35" s="116"/>
      <c r="F35" s="116"/>
      <c r="G35" s="116"/>
      <c r="H35" s="116"/>
      <c r="I35" s="116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PAGOS</vt:lpstr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James</dc:creator>
  <cp:lastModifiedBy>Neyla Lizeth Ome Guamanga</cp:lastModifiedBy>
  <cp:lastPrinted>2023-11-14T20:37:19Z</cp:lastPrinted>
  <dcterms:created xsi:type="dcterms:W3CDTF">2023-04-11T20:10:49Z</dcterms:created>
  <dcterms:modified xsi:type="dcterms:W3CDTF">2025-05-20T18:46:40Z</dcterms:modified>
</cp:coreProperties>
</file>