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92000501_HOSP DEPARTAMENTAL DE VILLAVICENCIO\"/>
    </mc:Choice>
  </mc:AlternateContent>
  <xr:revisionPtr revIDLastSave="0" documentId="13_ncr:1_{3688F948-16E3-4B56-A836-9FB1DC8AF142}" xr6:coauthVersionLast="47" xr6:coauthVersionMax="47" xr10:uidLastSave="{00000000-0000-0000-0000-000000000000}"/>
  <bookViews>
    <workbookView xWindow="-110" yWindow="-110" windowWidth="19420" windowHeight="11500" firstSheet="1" activeTab="3" xr2:uid="{00000000-000D-0000-FFFF-FFFF00000000}"/>
  </bookViews>
  <sheets>
    <sheet name="ESTADO DE CARTERA HDV" sheetId="1" r:id="rId1"/>
    <sheet name="INFO IPS" sheetId="2" r:id="rId2"/>
    <sheet name="ESTADO CADA FACT" sheetId="3" r:id="rId3"/>
    <sheet name="FOR-CSA-018" sheetId="4" r:id="rId4"/>
    <sheet name="CIRCULAR 030" sheetId="5" r:id="rId5"/>
  </sheets>
  <externalReferences>
    <externalReference r:id="rId6"/>
    <externalReference r:id="rId7"/>
    <externalReference r:id="rId8"/>
  </externalReferences>
  <definedNames>
    <definedName name="_xlnm._FilterDatabase" localSheetId="0" hidden="1">'ESTADO DE CARTERA HDV'!$A$11:$R$16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pivotCaches>
    <pivotCache cacheId="8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3" l="1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17" i="5" s="1"/>
  <c r="C17" i="5"/>
  <c r="I30" i="4"/>
  <c r="H30" i="4"/>
  <c r="I28" i="4"/>
  <c r="H28" i="4"/>
  <c r="I25" i="4"/>
  <c r="H25" i="4"/>
  <c r="H32" i="4" s="1"/>
  <c r="H33" i="4" s="1"/>
  <c r="C12" i="5"/>
  <c r="C11" i="5"/>
  <c r="C9" i="4"/>
  <c r="C9" i="5" s="1"/>
  <c r="I32" i="4" l="1"/>
  <c r="I33" i="4" s="1"/>
  <c r="H24" i="5"/>
  <c r="I24" i="5"/>
  <c r="I1" i="3" l="1"/>
  <c r="J1" i="3"/>
  <c r="F6" i="3"/>
  <c r="F5" i="3"/>
  <c r="F4" i="3"/>
  <c r="F3" i="3"/>
  <c r="O2" i="3"/>
  <c r="AT1" i="3"/>
  <c r="AS1" i="3"/>
  <c r="AR1" i="3"/>
  <c r="AQ1" i="3"/>
  <c r="AP1" i="3"/>
  <c r="AO1" i="3"/>
  <c r="AN1" i="3"/>
  <c r="AM1" i="3"/>
  <c r="AL1" i="3"/>
  <c r="AK1" i="3"/>
  <c r="AD1" i="3"/>
  <c r="AB1" i="3"/>
  <c r="AA1" i="3"/>
  <c r="Z1" i="3"/>
  <c r="P1" i="3"/>
  <c r="M15" i="1"/>
  <c r="J15" i="1"/>
  <c r="J14" i="1"/>
  <c r="P15" i="1"/>
  <c r="D15" i="1"/>
  <c r="H6" i="2"/>
  <c r="P14" i="1"/>
  <c r="M14" i="1"/>
  <c r="D14" i="1"/>
  <c r="P13" i="1"/>
  <c r="M13" i="1"/>
  <c r="M12" i="1"/>
  <c r="J13" i="1"/>
  <c r="D13" i="1"/>
  <c r="P12" i="1"/>
  <c r="D12" i="1"/>
  <c r="F27" i="1"/>
  <c r="M16" i="1" l="1"/>
  <c r="J12" i="1"/>
  <c r="J16" i="1" s="1"/>
  <c r="Q14" i="1"/>
  <c r="Q13" i="1"/>
  <c r="Q12" i="1" l="1"/>
  <c r="Q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61AFE58-F0C1-4A8C-9119-27D44B89F4E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7F489999-6D78-4780-B602-62D1B64E6F3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6B9276DC-DC2C-40FE-AC0C-B453A5E48FD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AF0172-C39D-4467-B6A5-D89C784EC6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142D582-CAAE-463A-85F2-600A42CF313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9C266157-756B-4BC0-94AD-97F711EB206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<sst xmlns="http://schemas.openxmlformats.org/spreadsheetml/2006/main" count="231" uniqueCount="167">
  <si>
    <t>DEPARTAMENTO DEL META</t>
  </si>
  <si>
    <t>HOSPITAL DEPARTAMENTAL DE VILLAVICENCIO</t>
  </si>
  <si>
    <t>NIT: 892.000.501-5</t>
  </si>
  <si>
    <t>EMPRESA SOCIAL DEL ESTADO</t>
  </si>
  <si>
    <t>OFICINA DE CARTERA</t>
  </si>
  <si>
    <t xml:space="preserve">Villavicencio, </t>
  </si>
  <si>
    <t xml:space="preserve">RADICACION </t>
  </si>
  <si>
    <t>GENERACION DE NOTAS CREDITO</t>
  </si>
  <si>
    <t>RECEPCIÓN</t>
  </si>
  <si>
    <t xml:space="preserve">TRAMITE   </t>
  </si>
  <si>
    <t>Factura Numero</t>
  </si>
  <si>
    <t>Factura Fecha</t>
  </si>
  <si>
    <t>Periodo</t>
  </si>
  <si>
    <t>Factura Valor</t>
  </si>
  <si>
    <t>Radicacion Numero</t>
  </si>
  <si>
    <t>Radicacion Entidad Fecha</t>
  </si>
  <si>
    <t>Pagos</t>
  </si>
  <si>
    <t>Aceptación Glosa</t>
  </si>
  <si>
    <t>Factura Saldo</t>
  </si>
  <si>
    <t>Objecion Fecha</t>
  </si>
  <si>
    <t>Objecion Valor</t>
  </si>
  <si>
    <t>GLOSA</t>
  </si>
  <si>
    <t>Tramite Fecha</t>
  </si>
  <si>
    <t>Total Tramitado</t>
  </si>
  <si>
    <t>DIAS MORA</t>
  </si>
  <si>
    <t>VALOR INTERES</t>
  </si>
  <si>
    <t>Total general</t>
  </si>
  <si>
    <t xml:space="preserve">  Factura Valor</t>
  </si>
  <si>
    <t xml:space="preserve">  Pagos</t>
  </si>
  <si>
    <t xml:space="preserve">  Aceptación Glosa</t>
  </si>
  <si>
    <t xml:space="preserve">  Factura Saldo</t>
  </si>
  <si>
    <t xml:space="preserve">  GLOSA</t>
  </si>
  <si>
    <t xml:space="preserve">  VALOR INTERES</t>
  </si>
  <si>
    <t xml:space="preserve">  Saldo Factura + Interes</t>
  </si>
  <si>
    <t>Periodo Radicación</t>
  </si>
  <si>
    <t>NIT:  890303093</t>
  </si>
  <si>
    <t>COMFENALCO VALLE</t>
  </si>
  <si>
    <t>HDVE0000064163</t>
  </si>
  <si>
    <t>HDVE0000064164</t>
  </si>
  <si>
    <t>2021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</si>
  <si>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</si>
  <si>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</si>
  <si>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</si>
  <si>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</si>
  <si>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</si>
  <si>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</si>
  <si>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</si>
  <si>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</si>
  <si>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</si>
  <si>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</si>
  <si>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</si>
  <si>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DPTAL DE VILLAVICENCIO</t>
  </si>
  <si>
    <t>HDVE</t>
  </si>
  <si>
    <t>URGENCIAS - COMFENALCO VALLE</t>
  </si>
  <si>
    <t>VILLAVICENCIO</t>
  </si>
  <si>
    <t>URGENCIAS</t>
  </si>
  <si>
    <t>URGENCIAS - COMFENALCO VALLE NO POS</t>
  </si>
  <si>
    <t>HDVE0001037799</t>
  </si>
  <si>
    <t>2024</t>
  </si>
  <si>
    <t>HDVE0001072130</t>
  </si>
  <si>
    <t>ESTADO DE CARTERA A 31 DE MARZO DE 2025</t>
  </si>
  <si>
    <t>2025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</si>
  <si>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</si>
  <si>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</si>
  <si>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</si>
  <si>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</si>
  <si>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</si>
  <si>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</si>
  <si>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</si>
  <si>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</si>
  <si>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</si>
  <si>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</si>
  <si>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</si>
  <si>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</si>
  <si>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</si>
  <si>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</si>
  <si>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</si>
  <si>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</si>
  <si>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</si>
  <si>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</si>
  <si>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</si>
  <si>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</si>
  <si>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</si>
  <si>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</si>
  <si>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</si>
  <si>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</si>
  <si>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</si>
  <si>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</si>
  <si>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</si>
  <si>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</si>
  <si>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</si>
  <si>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</si>
  <si>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</si>
  <si>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</si>
  <si>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</si>
  <si>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</si>
  <si>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</si>
  <si>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</si>
  <si>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</si>
  <si>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</si>
  <si>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DEPARTAMENTAL DE VILLAVICENCIO</t>
  </si>
  <si>
    <t>HDVE64163</t>
  </si>
  <si>
    <t>Finalizada</t>
  </si>
  <si>
    <t>Más de 360</t>
  </si>
  <si>
    <t>OBJECION REALIZADA DRA MAIBER ACEVEDO CONCILIAR Paraclínicos no interpretados en la HC: Rx de Tórax facturan 5 SOPORTAN 2 MARZO 8-10.EKG-Gram- Antibiograma- Cultivo- Hemoglobiba gl licosilada.  Creatinina facturan 4 SOPORTAN  3 (0,86- 0,59-  1,28)Tegaderm no facturable, insumo incluido en la estancia  Adecuación paliativo. No facturable,MILENA</t>
  </si>
  <si>
    <t>MIG-89251</t>
  </si>
  <si>
    <t>HDVE64164</t>
  </si>
  <si>
    <t>Para auditoria de pertinencia</t>
  </si>
  <si>
    <t>Corriente</t>
  </si>
  <si>
    <t>SE DEVUELVE FACTURA CON SOPORTES ORIGIALES AL VALIDAR FACTURA EN EL DETALLE DEBE DE VENIR EL CODIGO POR LA TECNOLOGIA , 2- VASOPRESINA FACTURAN 8 SOPORTAN 6 ,EN LA FECHA QUE DILIGE NCIA EN EL REORTE DE DISPENSACION DEBE DE IR LA FECHA DE EGR ESO DEL PACIENTE FAVOR VALIDAR Y ANEXAR LO REQUERIDO PARA DA R TRAMITE.JENNIFER REBOLLEDO</t>
  </si>
  <si>
    <t>Se devuelve factura Paciente JESUS MARIA MONTOYA CAMARGO cc 1611147 Hospitalizado del 6 al 1 de Marzo 221. Favor se solicita mesa de trabajo para el 2 de abril 225 8: am Con la gestora de glosa de la EPS Elizabeth Fernández Chilito y el auxiliar de auditoria José Avilio Manquillo. Caso No PBS extemporáneo para recobros.</t>
  </si>
  <si>
    <t>NO PBS</t>
  </si>
  <si>
    <t>Servicios hospitalarios</t>
  </si>
  <si>
    <t>Hospitalario</t>
  </si>
  <si>
    <t>HDVE1037799</t>
  </si>
  <si>
    <t>Para respuesta prestador</t>
  </si>
  <si>
    <t>91-180</t>
  </si>
  <si>
    <t xml:space="preserve">608/  SE OBJETA 906913, CANTIDAD 2 NO PERTINENTENI JUSTIFICADA COMO SEGUIMIENTO DE CUADRO AGUDO, UNCIAMENTE TIENE UTILIDAD COMO MARCADOR INFLAMATORIO EN PATOLOGIA CRONICA, CANTIDAD 2   $139.400 </t>
  </si>
  <si>
    <t>68/ SE OBJETA 96913, CANTIDAD 2 NO PERTINENTENI JUSTIFICADA COMO SEGUIMIENTO DE CUADRO AGUDO, UNCIAMENTE TIENE UTILIDAD COMO MARCADOR INFLAMATORIO EN PATOLOGIA CRONICA, CANTIDAD 2 $139.4</t>
  </si>
  <si>
    <t>FACTURACION</t>
  </si>
  <si>
    <t>Atención de urgencias</t>
  </si>
  <si>
    <t>Urgencias</t>
  </si>
  <si>
    <t>URG-223-126</t>
  </si>
  <si>
    <t>HDVE1072130</t>
  </si>
  <si>
    <t>61-90</t>
  </si>
  <si>
    <t>Factura Pendiente por Programacion de Pago</t>
  </si>
  <si>
    <t>Factura en Proceso Interno</t>
  </si>
  <si>
    <t>Glosa Pendiente por Contestar IPS</t>
  </si>
  <si>
    <t>Factura cancelada</t>
  </si>
  <si>
    <t>Factura devuelta</t>
  </si>
  <si>
    <t>Glosa por contestar IPS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</si>
  <si>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</si>
  <si>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</si>
  <si>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</si>
  <si>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</si>
  <si>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</si>
  <si>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</si>
  <si>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</si>
  <si>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</si>
  <si>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</si>
  <si>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</si>
  <si>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</si>
  <si>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</si>
  <si>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</si>
  <si>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</si>
  <si>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</si>
  <si>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</si>
  <si>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</si>
  <si>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</si>
  <si>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</si>
  <si>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</si>
  <si>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</si>
  <si>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</si>
  <si>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</si>
  <si>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</si>
  <si>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</si>
  <si>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</si>
  <si>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</si>
  <si>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</si>
  <si>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</si>
  <si>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</si>
  <si>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</si>
  <si>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</si>
  <si>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DEPARTAMENTAL DE VILLAVICENCIO</t>
  </si>
  <si>
    <t>NIT: 892000501</t>
  </si>
  <si>
    <t>A continuacion me permito remitir nuestra respuesta al estado de cartera presentado en la fecha: 06/05/2025</t>
  </si>
  <si>
    <t>Con Corte al dia: 3/04/2025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</si>
</sst>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-240A]d&quot; de &quot;mmmm&quot; de &quot;yyyy;@"/>
    <numFmt numFmtId="166" formatCode="_ * #,##0_ ;_ * \-#,##0_ ;_ * &quot;-&quot;??_ ;_ @_ "/>
    <numFmt numFmtId="167" formatCode="yyyy\-mm\-dd;@"/>
    <numFmt numFmtId="168" formatCode="d/mm/yyyy;@"/>
    <numFmt numFmtId="169" formatCode="_(* #,##0_);_(* \(#,##0\);_(* &quot;-&quot;??_);_(@_)"/>
    <numFmt numFmtId="170" formatCode="_-* #,##0_-;\-* #,##0_-;_-* &quot;-&quot;??_-;_-@_-"/>
    <numFmt numFmtId="171" formatCode="&quot;$&quot;\ #,##0"/>
    <numFmt numFmtId="172" formatCode="_-&quot;$&quot;\ * #,##0_-;\-&quot;$&quot;\ * #,##0_-;_-&quot;$&quot;\ * &quot;-&quot;??_-;_-@_-"/>
    <numFmt numFmtId="173" formatCode="_-&quot;€&quot;\ * #,##0_-;\-&quot;€&quot;\ * #,##0_-;_-&quot;€&quot;\ * &quot;-&quot;??_-;_-@_-"/>
    <numFmt numFmtId="175" formatCode="&quot;$&quot;\ #,##0;[Red]&quot;$&quot;\ #,##0"/>
    <numFmt numFmtId="176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2" applyAlignment="1">
      <alignment horizontal="right"/>
    </xf>
    <xf numFmtId="0" fontId="3" fillId="0" borderId="1" xfId="2" applyFont="1" applyBorder="1" applyAlignment="1">
      <alignment vertical="center"/>
    </xf>
    <xf numFmtId="166" fontId="4" fillId="0" borderId="0" xfId="3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center"/>
    </xf>
    <xf numFmtId="14" fontId="3" fillId="0" borderId="0" xfId="2" applyNumberFormat="1" applyFont="1" applyAlignment="1">
      <alignment horizontal="right" vertical="center"/>
    </xf>
    <xf numFmtId="10" fontId="3" fillId="0" borderId="0" xfId="2" applyNumberFormat="1" applyFont="1" applyAlignment="1">
      <alignment horizontal="right" vertical="center"/>
    </xf>
    <xf numFmtId="0" fontId="4" fillId="0" borderId="0" xfId="0" applyFont="1"/>
    <xf numFmtId="0" fontId="2" fillId="0" borderId="5" xfId="2" applyFont="1" applyBorder="1" applyAlignment="1">
      <alignment horizontal="center" vertical="center" wrapText="1"/>
    </xf>
    <xf numFmtId="167" fontId="2" fillId="0" borderId="5" xfId="2" applyNumberFormat="1" applyFont="1" applyBorder="1" applyAlignment="1">
      <alignment horizontal="center" vertical="center" wrapText="1"/>
    </xf>
    <xf numFmtId="168" fontId="2" fillId="0" borderId="5" xfId="2" applyNumberFormat="1" applyFont="1" applyBorder="1" applyAlignment="1">
      <alignment horizontal="center" vertical="center" wrapText="1"/>
    </xf>
    <xf numFmtId="166" fontId="2" fillId="0" borderId="5" xfId="3" applyNumberFormat="1" applyFont="1" applyBorder="1" applyAlignment="1">
      <alignment horizontal="center" vertical="center" wrapText="1"/>
    </xf>
    <xf numFmtId="3" fontId="2" fillId="0" borderId="5" xfId="3" applyNumberFormat="1" applyFont="1" applyBorder="1" applyAlignment="1">
      <alignment horizontal="center" vertical="center" wrapText="1"/>
    </xf>
    <xf numFmtId="3" fontId="5" fillId="2" borderId="5" xfId="2" applyNumberFormat="1" applyFont="1" applyFill="1" applyBorder="1" applyAlignment="1">
      <alignment horizontal="center" vertical="center" wrapText="1"/>
    </xf>
    <xf numFmtId="3" fontId="2" fillId="0" borderId="5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3" fillId="0" borderId="5" xfId="2" applyNumberFormat="1" applyFont="1" applyBorder="1" applyAlignment="1">
      <alignment horizontal="center" vertical="center" wrapText="1"/>
    </xf>
    <xf numFmtId="169" fontId="0" fillId="0" borderId="5" xfId="1" applyNumberFormat="1" applyFont="1" applyBorder="1"/>
    <xf numFmtId="0" fontId="0" fillId="0" borderId="5" xfId="0" applyBorder="1"/>
    <xf numFmtId="14" fontId="0" fillId="0" borderId="5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3" fontId="2" fillId="0" borderId="0" xfId="2" applyNumberFormat="1" applyFont="1" applyAlignment="1">
      <alignment horizontal="center"/>
    </xf>
    <xf numFmtId="14" fontId="0" fillId="0" borderId="0" xfId="0" applyNumberFormat="1"/>
    <xf numFmtId="164" fontId="0" fillId="0" borderId="0" xfId="1" applyFont="1" applyBorder="1"/>
    <xf numFmtId="3" fontId="3" fillId="0" borderId="0" xfId="2" applyNumberFormat="1" applyFont="1" applyAlignment="1">
      <alignment horizontal="center" vertical="center" wrapText="1"/>
    </xf>
    <xf numFmtId="169" fontId="0" fillId="0" borderId="0" xfId="1" applyNumberFormat="1" applyFont="1" applyBorder="1"/>
    <xf numFmtId="0" fontId="0" fillId="0" borderId="5" xfId="0" applyBorder="1" applyAlignment="1">
      <alignment horizontal="center"/>
    </xf>
    <xf numFmtId="169" fontId="0" fillId="0" borderId="5" xfId="0" applyNumberFormat="1" applyBorder="1"/>
    <xf numFmtId="0" fontId="0" fillId="0" borderId="5" xfId="0" pivotButton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/>
    </xf>
    <xf numFmtId="169" fontId="1" fillId="0" borderId="5" xfId="1" applyNumberFormat="1" applyFont="1" applyBorder="1"/>
    <xf numFmtId="0" fontId="6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/>
    </xf>
    <xf numFmtId="170" fontId="1" fillId="0" borderId="5" xfId="1" applyNumberFormat="1" applyFont="1" applyBorder="1"/>
    <xf numFmtId="0" fontId="0" fillId="5" borderId="5" xfId="0" applyFill="1" applyBorder="1" applyAlignment="1">
      <alignment horizontal="left"/>
    </xf>
    <xf numFmtId="0" fontId="0" fillId="5" borderId="5" xfId="0" applyFill="1" applyBorder="1" applyAlignment="1">
      <alignment horizontal="center"/>
    </xf>
    <xf numFmtId="170" fontId="6" fillId="0" borderId="0" xfId="0" applyNumberFormat="1" applyFont="1"/>
    <xf numFmtId="3" fontId="0" fillId="0" borderId="5" xfId="0" applyNumberFormat="1" applyBorder="1"/>
    <xf numFmtId="169" fontId="0" fillId="0" borderId="0" xfId="0" applyNumberFormat="1"/>
    <xf numFmtId="169" fontId="3" fillId="0" borderId="0" xfId="2" applyNumberFormat="1" applyFont="1" applyAlignment="1">
      <alignment horizontal="center" vertical="center" wrapText="1"/>
    </xf>
    <xf numFmtId="169" fontId="0" fillId="0" borderId="0" xfId="1" applyNumberFormat="1" applyFont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14" fontId="11" fillId="0" borderId="5" xfId="0" applyNumberFormat="1" applyFont="1" applyBorder="1" applyAlignment="1">
      <alignment horizontal="center" vertical="center" wrapText="1"/>
    </xf>
    <xf numFmtId="172" fontId="11" fillId="0" borderId="5" xfId="4" applyNumberFormat="1" applyFont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171" fontId="11" fillId="7" borderId="5" xfId="4" applyNumberFormat="1" applyFont="1" applyFill="1" applyBorder="1" applyAlignment="1">
      <alignment horizontal="center" vertical="center" wrapText="1"/>
    </xf>
    <xf numFmtId="0" fontId="11" fillId="7" borderId="5" xfId="4" applyNumberFormat="1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14" fontId="11" fillId="8" borderId="5" xfId="0" applyNumberFormat="1" applyFont="1" applyFill="1" applyBorder="1" applyAlignment="1">
      <alignment horizontal="center" vertical="center" wrapText="1"/>
    </xf>
    <xf numFmtId="172" fontId="11" fillId="8" borderId="5" xfId="4" applyNumberFormat="1" applyFont="1" applyFill="1" applyBorder="1" applyAlignment="1">
      <alignment horizontal="center" vertical="center" wrapText="1"/>
    </xf>
    <xf numFmtId="172" fontId="11" fillId="9" borderId="5" xfId="4" applyNumberFormat="1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  <xf numFmtId="173" fontId="11" fillId="6" borderId="5" xfId="4" applyNumberFormat="1" applyFont="1" applyFill="1" applyBorder="1" applyAlignment="1">
      <alignment horizontal="center" vertical="center" wrapText="1"/>
    </xf>
    <xf numFmtId="173" fontId="11" fillId="6" borderId="5" xfId="4" applyNumberFormat="1" applyFont="1" applyFill="1" applyBorder="1" applyAlignment="1">
      <alignment horizontal="center" wrapText="1"/>
    </xf>
    <xf numFmtId="0" fontId="11" fillId="10" borderId="5" xfId="0" applyFont="1" applyFill="1" applyBorder="1" applyAlignment="1">
      <alignment horizontal="center" vertical="center" wrapText="1"/>
    </xf>
    <xf numFmtId="171" fontId="9" fillId="0" borderId="0" xfId="4" applyNumberFormat="1" applyFont="1" applyAlignment="1">
      <alignment horizontal="center" vertical="center"/>
    </xf>
    <xf numFmtId="171" fontId="10" fillId="0" borderId="0" xfId="0" applyNumberFormat="1" applyFont="1" applyAlignment="1">
      <alignment horizontal="center" vertical="center"/>
    </xf>
    <xf numFmtId="171" fontId="9" fillId="0" borderId="0" xfId="0" applyNumberFormat="1" applyFont="1" applyAlignment="1">
      <alignment horizontal="center" vertical="center"/>
    </xf>
    <xf numFmtId="0" fontId="9" fillId="0" borderId="0" xfId="4" applyNumberFormat="1" applyFont="1" applyAlignment="1">
      <alignment horizontal="center" vertical="center"/>
    </xf>
    <xf numFmtId="172" fontId="9" fillId="0" borderId="0" xfId="4" applyNumberFormat="1" applyFont="1" applyAlignment="1">
      <alignment horizontal="center" vertical="center"/>
    </xf>
    <xf numFmtId="171" fontId="9" fillId="0" borderId="0" xfId="0" applyNumberFormat="1" applyFont="1" applyAlignment="1">
      <alignment horizontal="center"/>
    </xf>
    <xf numFmtId="171" fontId="9" fillId="0" borderId="0" xfId="4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14" fontId="9" fillId="0" borderId="5" xfId="0" applyNumberFormat="1" applyFont="1" applyBorder="1" applyAlignment="1">
      <alignment horizontal="center"/>
    </xf>
    <xf numFmtId="172" fontId="9" fillId="0" borderId="5" xfId="4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72" fontId="9" fillId="0" borderId="5" xfId="4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72" fontId="0" fillId="0" borderId="0" xfId="4" applyNumberFormat="1" applyFont="1" applyAlignment="1">
      <alignment horizontal="center"/>
    </xf>
    <xf numFmtId="0" fontId="2" fillId="0" borderId="0" xfId="2" applyFont="1" applyAlignment="1">
      <alignment horizontal="center"/>
    </xf>
    <xf numFmtId="3" fontId="2" fillId="0" borderId="0" xfId="2" applyNumberFormat="1" applyFont="1" applyAlignment="1">
      <alignment horizont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3" fontId="5" fillId="2" borderId="4" xfId="3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72" fontId="0" fillId="0" borderId="0" xfId="0" applyNumberFormat="1" applyAlignment="1">
      <alignment horizontal="center"/>
    </xf>
    <xf numFmtId="0" fontId="13" fillId="0" borderId="0" xfId="5" applyFont="1"/>
    <xf numFmtId="0" fontId="13" fillId="0" borderId="6" xfId="5" applyFont="1" applyBorder="1" applyAlignment="1">
      <alignment horizontal="centerContinuous"/>
    </xf>
    <xf numFmtId="0" fontId="13" fillId="0" borderId="7" xfId="5" applyFont="1" applyBorder="1" applyAlignment="1">
      <alignment horizontal="centerContinuous"/>
    </xf>
    <xf numFmtId="0" fontId="14" fillId="0" borderId="6" xfId="5" applyFont="1" applyBorder="1" applyAlignment="1">
      <alignment horizontal="center" vertical="center"/>
    </xf>
    <xf numFmtId="0" fontId="14" fillId="0" borderId="8" xfId="5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/>
    </xf>
    <xf numFmtId="0" fontId="14" fillId="0" borderId="9" xfId="5" applyFont="1" applyBorder="1" applyAlignment="1">
      <alignment horizontal="center" vertical="center"/>
    </xf>
    <xf numFmtId="0" fontId="13" fillId="0" borderId="10" xfId="5" applyFont="1" applyBorder="1" applyAlignment="1">
      <alignment horizontal="centerContinuous"/>
    </xf>
    <xf numFmtId="0" fontId="13" fillId="0" borderId="11" xfId="5" applyFont="1" applyBorder="1" applyAlignment="1">
      <alignment horizontal="centerContinuous"/>
    </xf>
    <xf numFmtId="0" fontId="14" fillId="0" borderId="12" xfId="5" applyFont="1" applyBorder="1" applyAlignment="1">
      <alignment horizontal="center" vertical="center"/>
    </xf>
    <xf numFmtId="0" fontId="14" fillId="0" borderId="13" xfId="5" applyFont="1" applyBorder="1" applyAlignment="1">
      <alignment horizontal="center" vertical="center"/>
    </xf>
    <xf numFmtId="0" fontId="14" fillId="0" borderId="14" xfId="5" applyFont="1" applyBorder="1" applyAlignment="1">
      <alignment horizontal="center" vertical="center"/>
    </xf>
    <xf numFmtId="0" fontId="14" fillId="0" borderId="15" xfId="5" applyFont="1" applyBorder="1" applyAlignment="1">
      <alignment horizontal="center" vertical="center"/>
    </xf>
    <xf numFmtId="0" fontId="14" fillId="0" borderId="6" xfId="5" applyFont="1" applyBorder="1" applyAlignment="1">
      <alignment horizontal="centerContinuous" vertical="center"/>
    </xf>
    <xf numFmtId="0" fontId="14" fillId="0" borderId="8" xfId="5" applyFont="1" applyBorder="1" applyAlignment="1">
      <alignment horizontal="centerContinuous" vertical="center"/>
    </xf>
    <xf numFmtId="0" fontId="14" fillId="0" borderId="7" xfId="5" applyFont="1" applyBorder="1" applyAlignment="1">
      <alignment horizontal="centerContinuous" vertical="center"/>
    </xf>
    <xf numFmtId="0" fontId="14" fillId="0" borderId="9" xfId="5" applyFont="1" applyBorder="1" applyAlignment="1">
      <alignment horizontal="centerContinuous" vertical="center"/>
    </xf>
    <xf numFmtId="0" fontId="14" fillId="0" borderId="10" xfId="5" applyFont="1" applyBorder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4" fillId="0" borderId="16" xfId="5" applyFont="1" applyBorder="1" applyAlignment="1">
      <alignment horizontal="centerContinuous" vertical="center"/>
    </xf>
    <xf numFmtId="0" fontId="13" fillId="0" borderId="12" xfId="5" applyFont="1" applyBorder="1" applyAlignment="1">
      <alignment horizontal="centerContinuous"/>
    </xf>
    <xf numFmtId="0" fontId="13" fillId="0" borderId="14" xfId="5" applyFont="1" applyBorder="1" applyAlignment="1">
      <alignment horizontal="centerContinuous"/>
    </xf>
    <xf numFmtId="0" fontId="14" fillId="0" borderId="12" xfId="5" applyFont="1" applyBorder="1" applyAlignment="1">
      <alignment horizontal="centerContinuous" vertical="center"/>
    </xf>
    <xf numFmtId="0" fontId="14" fillId="0" borderId="13" xfId="5" applyFont="1" applyBorder="1" applyAlignment="1">
      <alignment horizontal="centerContinuous" vertical="center"/>
    </xf>
    <xf numFmtId="0" fontId="14" fillId="0" borderId="14" xfId="5" applyFont="1" applyBorder="1" applyAlignment="1">
      <alignment horizontal="centerContinuous" vertical="center"/>
    </xf>
    <xf numFmtId="0" fontId="14" fillId="0" borderId="15" xfId="5" applyFont="1" applyBorder="1" applyAlignment="1">
      <alignment horizontal="centerContinuous" vertical="center"/>
    </xf>
    <xf numFmtId="0" fontId="13" fillId="0" borderId="10" xfId="5" applyFont="1" applyBorder="1"/>
    <xf numFmtId="0" fontId="13" fillId="0" borderId="11" xfId="5" applyFont="1" applyBorder="1"/>
    <xf numFmtId="0" fontId="14" fillId="0" borderId="0" xfId="5" applyFont="1"/>
    <xf numFmtId="14" fontId="13" fillId="0" borderId="0" xfId="5" applyNumberFormat="1" applyFont="1"/>
    <xf numFmtId="165" fontId="13" fillId="0" borderId="0" xfId="5" applyNumberFormat="1" applyFont="1"/>
    <xf numFmtId="14" fontId="13" fillId="0" borderId="0" xfId="5" applyNumberFormat="1" applyFont="1" applyAlignment="1">
      <alignment horizontal="left"/>
    </xf>
    <xf numFmtId="1" fontId="14" fillId="0" borderId="0" xfId="6" applyNumberFormat="1" applyFont="1" applyAlignment="1">
      <alignment horizontal="center" vertical="center"/>
    </xf>
    <xf numFmtId="171" fontId="14" fillId="0" borderId="0" xfId="5" applyNumberFormat="1" applyFont="1" applyAlignment="1">
      <alignment horizontal="center" vertical="center"/>
    </xf>
    <xf numFmtId="1" fontId="14" fillId="0" borderId="0" xfId="5" applyNumberFormat="1" applyFont="1" applyAlignment="1">
      <alignment horizontal="center"/>
    </xf>
    <xf numFmtId="175" fontId="14" fillId="0" borderId="0" xfId="5" applyNumberFormat="1" applyFont="1" applyAlignment="1">
      <alignment horizontal="right"/>
    </xf>
    <xf numFmtId="1" fontId="13" fillId="0" borderId="0" xfId="5" applyNumberFormat="1" applyFont="1" applyAlignment="1">
      <alignment horizontal="center"/>
    </xf>
    <xf numFmtId="175" fontId="13" fillId="0" borderId="0" xfId="5" applyNumberFormat="1" applyFont="1" applyAlignment="1">
      <alignment horizontal="right"/>
    </xf>
    <xf numFmtId="1" fontId="13" fillId="0" borderId="13" xfId="5" applyNumberFormat="1" applyFont="1" applyBorder="1" applyAlignment="1">
      <alignment horizontal="center"/>
    </xf>
    <xf numFmtId="175" fontId="13" fillId="0" borderId="13" xfId="5" applyNumberFormat="1" applyFont="1" applyBorder="1" applyAlignment="1">
      <alignment horizontal="right"/>
    </xf>
    <xf numFmtId="0" fontId="13" fillId="0" borderId="0" xfId="5" applyFont="1" applyAlignment="1">
      <alignment horizontal="center"/>
    </xf>
    <xf numFmtId="1" fontId="14" fillId="0" borderId="17" xfId="5" applyNumberFormat="1" applyFont="1" applyBorder="1" applyAlignment="1">
      <alignment horizontal="center"/>
    </xf>
    <xf numFmtId="175" fontId="14" fillId="0" borderId="17" xfId="5" applyNumberFormat="1" applyFont="1" applyBorder="1" applyAlignment="1">
      <alignment horizontal="right"/>
    </xf>
    <xf numFmtId="175" fontId="13" fillId="0" borderId="0" xfId="5" applyNumberFormat="1" applyFont="1"/>
    <xf numFmtId="175" fontId="14" fillId="0" borderId="13" xfId="5" applyNumberFormat="1" applyFont="1" applyBorder="1"/>
    <xf numFmtId="175" fontId="13" fillId="0" borderId="13" xfId="5" applyNumberFormat="1" applyFont="1" applyBorder="1"/>
    <xf numFmtId="175" fontId="14" fillId="0" borderId="0" xfId="5" applyNumberFormat="1" applyFont="1"/>
    <xf numFmtId="0" fontId="15" fillId="0" borderId="0" xfId="5" applyFont="1" applyAlignment="1">
      <alignment horizontal="center" vertical="center" wrapText="1"/>
    </xf>
    <xf numFmtId="0" fontId="13" fillId="0" borderId="12" xfId="5" applyFont="1" applyBorder="1"/>
    <xf numFmtId="0" fontId="13" fillId="0" borderId="13" xfId="5" applyFont="1" applyBorder="1"/>
    <xf numFmtId="0" fontId="13" fillId="0" borderId="14" xfId="5" applyFont="1" applyBorder="1"/>
    <xf numFmtId="0" fontId="14" fillId="0" borderId="10" xfId="5" applyFont="1" applyBorder="1" applyAlignment="1">
      <alignment horizontal="center" vertical="center" wrapText="1"/>
    </xf>
    <xf numFmtId="0" fontId="14" fillId="0" borderId="0" xfId="5" applyFont="1" applyAlignment="1">
      <alignment horizontal="center" vertical="center" wrapText="1"/>
    </xf>
    <xf numFmtId="0" fontId="14" fillId="0" borderId="11" xfId="5" applyFont="1" applyBorder="1" applyAlignment="1">
      <alignment horizontal="center" vertical="center" wrapText="1"/>
    </xf>
    <xf numFmtId="0" fontId="13" fillId="5" borderId="0" xfId="5" applyFont="1" applyFill="1"/>
    <xf numFmtId="0" fontId="14" fillId="0" borderId="0" xfId="5" applyFont="1" applyAlignment="1">
      <alignment horizontal="center"/>
    </xf>
    <xf numFmtId="1" fontId="14" fillId="0" borderId="0" xfId="6" applyNumberFormat="1" applyFont="1" applyAlignment="1">
      <alignment horizontal="right"/>
    </xf>
    <xf numFmtId="176" fontId="14" fillId="0" borderId="0" xfId="7" applyNumberFormat="1" applyFont="1" applyAlignment="1">
      <alignment horizontal="right"/>
    </xf>
    <xf numFmtId="1" fontId="13" fillId="0" borderId="0" xfId="6" applyNumberFormat="1" applyFont="1" applyAlignment="1">
      <alignment horizontal="right"/>
    </xf>
    <xf numFmtId="176" fontId="13" fillId="0" borderId="0" xfId="7" applyNumberFormat="1" applyFont="1" applyAlignment="1">
      <alignment horizontal="right"/>
    </xf>
    <xf numFmtId="170" fontId="13" fillId="0" borderId="17" xfId="7" applyNumberFormat="1" applyFont="1" applyBorder="1" applyAlignment="1">
      <alignment horizontal="center"/>
    </xf>
    <xf numFmtId="176" fontId="13" fillId="0" borderId="17" xfId="7" applyNumberFormat="1" applyFont="1" applyBorder="1" applyAlignment="1">
      <alignment horizontal="right"/>
    </xf>
    <xf numFmtId="0" fontId="16" fillId="0" borderId="0" xfId="0" applyFont="1" applyAlignment="1">
      <alignment horizontal="center" vertical="center" wrapText="1"/>
    </xf>
  </cellXfs>
  <cellStyles count="8">
    <cellStyle name="Millares" xfId="1" builtinId="3"/>
    <cellStyle name="Millares 2 2" xfId="3" xr:uid="{00000000-0005-0000-0000-000001000000}"/>
    <cellStyle name="Millares 2 2 2" xfId="7" xr:uid="{CD0A2C94-AFA8-40B2-A375-A64DB33BD518}"/>
    <cellStyle name="Millares 3" xfId="6" xr:uid="{B1090240-502F-48CC-9FB5-18BAA079D93F}"/>
    <cellStyle name="Moneda" xfId="4" builtinId="4"/>
    <cellStyle name="Normal" xfId="0" builtinId="0"/>
    <cellStyle name="Normal 2" xfId="2" xr:uid="{00000000-0005-0000-0000-000003000000}"/>
    <cellStyle name="Normal 2 2" xfId="5" xr:uid="{2DE0A46A-121F-450D-96E6-B9A445D7F714}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59999389629810485"/>
        </patternFill>
      </fill>
    </dxf>
    <dxf>
      <alignment wrapText="1"/>
    </dxf>
    <dxf>
      <alignment horizontal="center"/>
    </dxf>
    <dxf>
      <alignment vertical="center"/>
    </dxf>
    <dxf>
      <numFmt numFmtId="169" formatCode="_(* #,##0_);_(* \(#,##0\);_(* &quot;-&quot;??_);_(@_)"/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  <dxf>
      <numFmt numFmtId="164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47625</xdr:rowOff>
    </xdr:from>
    <xdr:to>
      <xdr:col>5</xdr:col>
      <xdr:colOff>381000</xdr:colOff>
      <xdr:row>7</xdr:row>
      <xdr:rowOff>152400</xdr:rowOff>
    </xdr:to>
    <xdr:pic>
      <xdr:nvPicPr>
        <xdr:cNvPr id="2" name="1 Imagen" descr="Descripción: C:\Users\leidy.ruiz\Pictures\LOGOS HOSPITAL\image1.PNG">
          <a:extLst>
            <a:ext uri="{FF2B5EF4-FFF2-40B4-BE49-F238E27FC236}">
              <a16:creationId xmlns:a16="http://schemas.microsoft.com/office/drawing/2014/main" id="{421CBA55-A85B-470B-8237-D207A42BF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47625"/>
          <a:ext cx="2609850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8FBBD87-3047-43EB-9AE0-BABBBCD39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F2AD033-360A-413F-8E63-9BCA14394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8E027AE-5C06-49F5-B3C8-007863397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913BE4E-617F-4AE4-AFCC-C896AD3B6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CARTERAS%20PENDIENTES%20MAYO%202025\3.%20MACRO%20MAYO%202025.xlsx" TargetMode="External"/><Relationship Id="rId1" Type="http://schemas.openxmlformats.org/officeDocument/2006/relationships/externalLinkPath" Target="/CxPSalud/CARTERA/GESTORES%20DE%20CARTERA/NEYLA%20LIZETH%20OME/GESTION%20DE%20CARTERAS%202025/CARTERAS%20PENDIENTES%20MAYO%202025/3.%20MACRO%20MAY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MAYO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DV283" refreshedDate="45775.670929513886" createdVersion="8" refreshedVersion="8" minRefreshableVersion="3" recordCount="4" xr:uid="{B5BAD3D5-8D00-49E4-BFAA-6D59A2E523C4}">
  <cacheSource type="worksheet">
    <worksheetSource ref="B11:Q15" sheet="ESTADO DE CARTERA HDV"/>
  </cacheSource>
  <cacheFields count="20">
    <cacheField name="Factura Numero" numFmtId="0">
      <sharedItems containsSemiMixedTypes="0" containsString="0" containsNumber="1" containsInteger="1" minValue="64163" maxValue="1072130"/>
    </cacheField>
    <cacheField name="Factura Fecha" numFmtId="14">
      <sharedItems containsSemiMixedTypes="0" containsNonDate="0" containsDate="1" containsString="0" minDate="2021-03-15T00:00:00" maxDate="2024-12-16T00:00:00"/>
    </cacheField>
    <cacheField name="Periodo" numFmtId="0">
      <sharedItems containsSemiMixedTypes="0" containsString="0" containsNumber="1" containsInteger="1" minValue="2021" maxValue="2024" count="2">
        <n v="2021"/>
        <n v="2024"/>
      </sharedItems>
    </cacheField>
    <cacheField name="Factura Valor" numFmtId="169">
      <sharedItems containsSemiMixedTypes="0" containsString="0" containsNumber="1" containsInteger="1" minValue="842472" maxValue="18318142"/>
    </cacheField>
    <cacheField name="Radicacion Numero" numFmtId="0">
      <sharedItems containsSemiMixedTypes="0" containsString="0" containsNumber="1" containsInteger="1" minValue="71890" maxValue="105024"/>
    </cacheField>
    <cacheField name="Radicacion Entidad Fecha" numFmtId="14">
      <sharedItems containsSemiMixedTypes="0" containsNonDate="0" containsDate="1" containsString="0" minDate="2021-04-05T00:00:00" maxDate="2025-02-15T00:00:00" count="5">
        <d v="2021-04-05T00:00:00"/>
        <d v="2021-06-17T00:00:00"/>
        <d v="2024-11-06T00:00:00"/>
        <d v="2025-02-14T00:00:00"/>
        <d v="2024-11-08T00:00:00" u="1"/>
      </sharedItems>
      <fieldGroup par="19"/>
    </cacheField>
    <cacheField name="Pagos" numFmtId="169">
      <sharedItems containsSemiMixedTypes="0" containsString="0" containsNumber="1" containsInteger="1" minValue="0" maxValue="17660894"/>
    </cacheField>
    <cacheField name="Aceptación Glosa" numFmtId="169">
      <sharedItems containsSemiMixedTypes="0" containsString="0" containsNumber="1" containsInteger="1" minValue="0" maxValue="202672"/>
    </cacheField>
    <cacheField name="Factura Saldo" numFmtId="169">
      <sharedItems containsSemiMixedTypes="0" containsString="0" containsNumber="1" containsInteger="1" minValue="139400" maxValue="857079"/>
    </cacheField>
    <cacheField name="Objecion Fecha" numFmtId="14">
      <sharedItems containsNonDate="0" containsDate="1" containsString="0" containsBlank="1" minDate="2021-04-20T00:00:00" maxDate="2025-03-29T00:00:00"/>
    </cacheField>
    <cacheField name="Objecion Valor" numFmtId="3">
      <sharedItems containsString="0" containsBlank="1" containsNumber="1" containsInteger="1" minValue="139400" maxValue="842472"/>
    </cacheField>
    <cacheField name="GLOSA" numFmtId="3">
      <sharedItems containsSemiMixedTypes="0" containsString="0" containsNumber="1" containsInteger="1" minValue="0" maxValue="842472"/>
    </cacheField>
    <cacheField name="Tramite Fecha" numFmtId="14">
      <sharedItems containsNonDate="0" containsDate="1" containsString="0" containsBlank="1" minDate="2021-05-05T00:00:00" maxDate="2025-04-16T00:00:00"/>
    </cacheField>
    <cacheField name="Total Tramitado" numFmtId="3">
      <sharedItems containsString="0" containsBlank="1" containsNumber="1" containsInteger="1" minValue="0" maxValue="0"/>
    </cacheField>
    <cacheField name="DIAS MORA" numFmtId="3">
      <sharedItems containsSemiMixedTypes="0" containsString="0" containsNumber="1" containsInteger="1" minValue="68" maxValue="1457"/>
    </cacheField>
    <cacheField name="VALOR INTERES" numFmtId="169">
      <sharedItems containsString="0" containsBlank="1" containsNumber="1" containsInteger="1" minValue="15183" maxValue="765566"/>
    </cacheField>
    <cacheField name="Saldo Factura + Interes" numFmtId="0" formula="'Factura Saldo'+'VALOR INTERES'" databaseField="0"/>
    <cacheField name="Días (Radicacion Entidad Fecha)" numFmtId="0" databaseField="0">
      <fieldGroup base="5">
        <rangePr groupBy="days" startDate="2021-04-05T00:00:00" endDate="2025-02-15T00:00:00"/>
        <groupItems count="368">
          <s v="&lt;5/04/2021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15/02/2025"/>
        </groupItems>
      </fieldGroup>
    </cacheField>
    <cacheField name="Meses (Radicacion Entidad Fecha)" numFmtId="0" databaseField="0">
      <fieldGroup base="5">
        <rangePr groupBy="months" startDate="2021-04-05T00:00:00" endDate="2025-02-15T00:00:00"/>
        <groupItems count="14">
          <s v="&lt;5/04/2021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5/02/2025"/>
        </groupItems>
      </fieldGroup>
    </cacheField>
    <cacheField name="Años (Radicacion Entidad Fecha)" numFmtId="0" databaseField="0">
      <fieldGroup base="5">
        <rangePr groupBy="years" startDate="2021-04-05T00:00:00" endDate="2025-02-15T00:00:00"/>
        <groupItems count="7">
          <s v="&lt;5/04/2021"/>
          <s v="2021"/>
          <s v="2022"/>
          <s v="2023"/>
          <s v="2024"/>
          <s v="2025"/>
          <s v="&gt;15/02/202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64163"/>
    <d v="2021-03-15T00:00:00"/>
    <x v="0"/>
    <n v="18318142"/>
    <n v="71890"/>
    <x v="0"/>
    <n v="17660894"/>
    <n v="202672"/>
    <n v="454576"/>
    <d v="2021-04-20T00:00:00"/>
    <n v="657248"/>
    <n v="657248"/>
    <d v="2021-05-05T00:00:00"/>
    <n v="0"/>
    <n v="1457"/>
    <n v="434554"/>
  </r>
  <r>
    <n v="64164"/>
    <d v="2021-03-15T00:00:00"/>
    <x v="0"/>
    <n v="842472"/>
    <n v="73164"/>
    <x v="1"/>
    <n v="0"/>
    <n v="0"/>
    <n v="842472"/>
    <d v="2025-03-28T00:00:00"/>
    <n v="842472"/>
    <n v="842472"/>
    <d v="2025-04-15T00:00:00"/>
    <n v="0"/>
    <n v="1385"/>
    <n v="765566"/>
  </r>
  <r>
    <n v="1037799"/>
    <d v="2024-10-22T00:00:00"/>
    <x v="1"/>
    <n v="15087990"/>
    <n v="103832"/>
    <x v="2"/>
    <n v="14948590"/>
    <n v="0"/>
    <n v="139400"/>
    <d v="2025-01-23T00:00:00"/>
    <n v="139400"/>
    <n v="139400"/>
    <d v="2025-02-04T00:00:00"/>
    <n v="0"/>
    <n v="166"/>
    <n v="15183"/>
  </r>
  <r>
    <n v="1072130"/>
    <d v="2024-12-15T00:00:00"/>
    <x v="1"/>
    <n v="857079"/>
    <n v="105024"/>
    <x v="3"/>
    <n v="0"/>
    <n v="0"/>
    <n v="857079"/>
    <m/>
    <m/>
    <n v="0"/>
    <m/>
    <m/>
    <n v="6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16B220-540B-4541-8378-9169FDF40380}" name="TablaDinámica1" cacheId="8" applyNumberFormats="0" applyBorderFormats="0" applyFontFormats="0" applyPatternFormats="0" applyAlignmentFormats="0" applyWidthHeightFormats="1" dataCaption="Valores" updatedVersion="8" minRefreshableVersion="3" useAutoFormatting="1" itemPrintTitles="1" createdVersion="6" indent="0" compact="0" compactData="0" multipleFieldFilters="0" rowHeaderCaption="PERIODO">
  <location ref="B20:I24" firstHeaderRow="0" firstDataRow="1" firstDataCol="1"/>
  <pivotFields count="20">
    <pivotField compact="0" outline="0" showAll="0"/>
    <pivotField compact="0" numFmtId="14" outline="0" showAll="0"/>
    <pivotField compact="0" outline="0" showAll="0">
      <items count="3">
        <item x="1"/>
        <item x="0"/>
        <item t="default"/>
      </items>
    </pivotField>
    <pivotField dataField="1" compact="0" outline="0" showAll="0"/>
    <pivotField compact="0" outline="0" showAll="0"/>
    <pivotField compact="0" numFmtId="14" outline="0" showAll="0">
      <items count="6">
        <item x="0"/>
        <item x="1"/>
        <item x="2"/>
        <item m="1" x="4"/>
        <item x="3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numFmtId="3" outline="0" showAll="0"/>
    <pivotField dataField="1" compact="0" numFmtId="169" outline="0" showAll="0"/>
    <pivotField dataField="1" compact="0" outline="0" dragToRow="0" dragToCol="0" dragToPage="0" showAll="0" defaultSubtotal="0"/>
    <pivotField compact="0" outline="0" showAll="0">
      <items count="36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  <item t="default"/>
      </items>
    </pivotField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ame="Periodo Radicación" axis="axisRow" compact="0" outline="0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19"/>
  </rowFields>
  <rowItems count="4">
    <i>
      <x v="1"/>
    </i>
    <i>
      <x v="4"/>
    </i>
    <i>
      <x v="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  Factura Valor" fld="3" baseField="0" baseItem="0"/>
    <dataField name="  Pagos" fld="6" baseField="0" baseItem="0"/>
    <dataField name="  Aceptación Glosa" fld="7" baseField="0" baseItem="0"/>
    <dataField name="  Factura Saldo" fld="8" baseField="0" baseItem="0"/>
    <dataField name="  GLOSA" fld="11" baseField="0" baseItem="0"/>
    <dataField name="  VALOR INTERES" fld="15" baseField="0" baseItem="0"/>
    <dataField name="  Saldo Factura + Interes" fld="16" baseField="0" baseItem="0"/>
  </dataFields>
  <formats count="25">
    <format dxfId="32">
      <pivotArea outline="0" collapsedLevelsAreSubtotals="1" fieldPosition="0"/>
    </format>
    <format dxfId="31">
      <pivotArea field="2" type="button" dataOnly="0" labelOnly="1" outline="0"/>
    </format>
    <format dxfId="3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9">
      <pivotArea field="2" type="button" dataOnly="0" labelOnly="1" outline="0"/>
    </format>
    <format dxfId="28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7">
      <pivotArea field="2" type="button" dataOnly="0" labelOnly="1" outline="0"/>
    </format>
    <format dxfId="2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2" type="button" dataOnly="0" labelOnly="1" outline="0"/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19">
      <pivotArea field="2" type="button" dataOnly="0" labelOnly="1" outline="0"/>
    </format>
    <format dxfId="18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7">
      <pivotArea field="2" type="button" dataOnly="0" labelOnly="1" outline="0"/>
    </format>
    <format dxfId="1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5">
      <pivotArea outline="0" collapsedLevelsAreSubtotals="1" fieldPosition="0"/>
    </format>
    <format dxfId="14">
      <pivotArea field="19" type="button" dataOnly="0" labelOnly="1" outline="0" axis="axisRow" fieldPosition="0"/>
    </format>
    <format dxfId="13">
      <pivotArea field="19" type="button" dataOnly="0" labelOnly="1" outline="0" axis="axisRow" fieldPosition="0"/>
    </format>
    <format dxfId="12">
      <pivotArea field="19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0">
      <pivotArea dataOnly="0" labelOnly="1" outline="0" fieldPosition="0">
        <references count="1">
          <reference field="19" count="1">
            <x v="1"/>
          </reference>
        </references>
      </pivotArea>
    </format>
    <format dxfId="9">
      <pivotArea dataOnly="0" labelOnly="1" outline="0" fieldPosition="0">
        <references count="1">
          <reference field="19" count="1">
            <x v="4"/>
          </reference>
        </references>
      </pivotArea>
    </format>
    <format dxfId="8">
      <pivotArea dataOnly="0" labelOnly="1" outline="0" fieldPosition="0">
        <references count="1">
          <reference field="19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opLeftCell="F7" workbookViewId="0">
      <selection activeCell="K23" sqref="K23"/>
    </sheetView>
  </sheetViews>
  <sheetFormatPr baseColWidth="10" defaultRowHeight="14.5" x14ac:dyDescent="0.35"/>
  <cols>
    <col min="1" max="1" width="16.26953125" customWidth="1"/>
    <col min="2" max="2" width="15" bestFit="1" customWidth="1"/>
    <col min="3" max="3" width="13.453125" bestFit="1" customWidth="1"/>
    <col min="4" max="4" width="11.54296875" bestFit="1" customWidth="1"/>
    <col min="5" max="5" width="11.7265625" bestFit="1" customWidth="1"/>
    <col min="6" max="6" width="13.1796875" bestFit="1" customWidth="1"/>
    <col min="7" max="7" width="10.54296875" bestFit="1" customWidth="1"/>
    <col min="8" max="8" width="15.453125" bestFit="1" customWidth="1"/>
    <col min="9" max="9" width="13.54296875" bestFit="1" customWidth="1"/>
    <col min="10" max="10" width="12.81640625" customWidth="1"/>
    <col min="11" max="11" width="10.54296875" bestFit="1" customWidth="1"/>
    <col min="12" max="12" width="11.54296875" bestFit="1" customWidth="1"/>
    <col min="13" max="13" width="14" customWidth="1"/>
    <col min="15" max="15" width="9.7265625" customWidth="1"/>
    <col min="16" max="16" width="9.1796875" customWidth="1"/>
    <col min="17" max="17" width="13.7265625" customWidth="1"/>
  </cols>
  <sheetData>
    <row r="1" spans="1:18" x14ac:dyDescent="0.35">
      <c r="B1" s="79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1"/>
      <c r="Q1" s="1"/>
    </row>
    <row r="2" spans="1:18" x14ac:dyDescent="0.35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1"/>
      <c r="Q2" s="1"/>
    </row>
    <row r="3" spans="1:18" x14ac:dyDescent="0.35"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1"/>
      <c r="Q3" s="1"/>
    </row>
    <row r="4" spans="1:18" x14ac:dyDescent="0.35"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1"/>
      <c r="Q4" s="1"/>
    </row>
    <row r="5" spans="1:18" x14ac:dyDescent="0.35">
      <c r="B5" s="79" t="s">
        <v>4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1"/>
      <c r="Q5" s="1"/>
    </row>
    <row r="6" spans="1:18" x14ac:dyDescent="0.35">
      <c r="B6" s="79" t="s">
        <v>60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1"/>
      <c r="Q6" s="1"/>
    </row>
    <row r="7" spans="1:18" x14ac:dyDescent="0.35">
      <c r="B7" s="79" t="s">
        <v>36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1"/>
      <c r="Q7" s="1"/>
    </row>
    <row r="8" spans="1:18" x14ac:dyDescent="0.35">
      <c r="B8" s="79" t="s">
        <v>35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1"/>
      <c r="Q8" s="1"/>
    </row>
    <row r="9" spans="1:18" x14ac:dyDescent="0.35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1"/>
      <c r="Q9" s="1"/>
    </row>
    <row r="10" spans="1:18" ht="24" customHeight="1" x14ac:dyDescent="0.35">
      <c r="B10" s="2" t="s">
        <v>5</v>
      </c>
      <c r="C10" s="87">
        <v>45747</v>
      </c>
      <c r="D10" s="87"/>
      <c r="E10" s="3"/>
      <c r="F10" s="81" t="s">
        <v>6</v>
      </c>
      <c r="G10" s="82"/>
      <c r="H10" s="83" t="s">
        <v>7</v>
      </c>
      <c r="I10" s="84"/>
      <c r="J10" s="4"/>
      <c r="K10" s="82" t="s">
        <v>8</v>
      </c>
      <c r="L10" s="85"/>
      <c r="M10" s="5"/>
      <c r="N10" s="86" t="s">
        <v>9</v>
      </c>
      <c r="O10" s="86"/>
      <c r="P10" s="6">
        <v>45769</v>
      </c>
      <c r="Q10" s="7">
        <v>0.23619999999999999</v>
      </c>
      <c r="R10" s="8"/>
    </row>
    <row r="11" spans="1:18" ht="43.5" customHeight="1" x14ac:dyDescent="0.35">
      <c r="A11" s="9" t="s">
        <v>10</v>
      </c>
      <c r="B11" s="9" t="s">
        <v>10</v>
      </c>
      <c r="C11" s="10" t="s">
        <v>11</v>
      </c>
      <c r="D11" s="11" t="s">
        <v>12</v>
      </c>
      <c r="E11" s="12" t="s">
        <v>13</v>
      </c>
      <c r="F11" s="9" t="s">
        <v>14</v>
      </c>
      <c r="G11" s="10" t="s">
        <v>15</v>
      </c>
      <c r="H11" s="13" t="s">
        <v>16</v>
      </c>
      <c r="I11" s="13" t="s">
        <v>17</v>
      </c>
      <c r="J11" s="14" t="s">
        <v>18</v>
      </c>
      <c r="K11" s="10" t="s">
        <v>19</v>
      </c>
      <c r="L11" s="13" t="s">
        <v>20</v>
      </c>
      <c r="M11" s="14" t="s">
        <v>21</v>
      </c>
      <c r="N11" s="10" t="s">
        <v>22</v>
      </c>
      <c r="O11" s="13" t="s">
        <v>23</v>
      </c>
      <c r="P11" s="15" t="s">
        <v>24</v>
      </c>
      <c r="Q11" s="15" t="s">
        <v>25</v>
      </c>
      <c r="R11" s="16"/>
    </row>
    <row r="12" spans="1:18" x14ac:dyDescent="0.35">
      <c r="A12" s="19" t="s">
        <v>37</v>
      </c>
      <c r="B12" s="19">
        <v>64163</v>
      </c>
      <c r="C12" s="33">
        <v>44270</v>
      </c>
      <c r="D12" s="29">
        <f t="shared" ref="D12:D15" si="0">+YEAR(C12)</f>
        <v>2021</v>
      </c>
      <c r="E12" s="34">
        <v>18318142</v>
      </c>
      <c r="F12" s="29">
        <v>71890</v>
      </c>
      <c r="G12" s="33">
        <v>44291</v>
      </c>
      <c r="H12" s="34">
        <v>17660894</v>
      </c>
      <c r="I12" s="34">
        <v>202672</v>
      </c>
      <c r="J12" s="18">
        <f>+E12-H12-I12</f>
        <v>454576</v>
      </c>
      <c r="K12" s="20">
        <v>44306</v>
      </c>
      <c r="L12" s="42">
        <v>657248</v>
      </c>
      <c r="M12" s="42">
        <f>L12-O12</f>
        <v>657248</v>
      </c>
      <c r="N12" s="20">
        <v>44321</v>
      </c>
      <c r="O12" s="42">
        <v>0</v>
      </c>
      <c r="P12" s="17">
        <f t="shared" ref="P12:P15" si="1">DAYS360(G12,$P$10,0)</f>
        <v>1457</v>
      </c>
      <c r="Q12" s="18">
        <f t="shared" ref="Q12:Q14" si="2">ROUND($Q$10*J12/360*P12,0)</f>
        <v>434554</v>
      </c>
    </row>
    <row r="13" spans="1:18" x14ac:dyDescent="0.35">
      <c r="A13" s="19" t="s">
        <v>38</v>
      </c>
      <c r="B13" s="19">
        <v>64164</v>
      </c>
      <c r="C13" s="33">
        <v>44270</v>
      </c>
      <c r="D13" s="29">
        <f t="shared" si="0"/>
        <v>2021</v>
      </c>
      <c r="E13" s="34">
        <v>842472</v>
      </c>
      <c r="F13" s="29">
        <v>73164</v>
      </c>
      <c r="G13" s="33">
        <v>44364</v>
      </c>
      <c r="H13" s="34">
        <v>0</v>
      </c>
      <c r="I13" s="34">
        <v>0</v>
      </c>
      <c r="J13" s="18">
        <f t="shared" ref="J13:J15" si="3">+E13-H13-I13</f>
        <v>842472</v>
      </c>
      <c r="K13" s="20">
        <v>45744</v>
      </c>
      <c r="L13" s="42">
        <v>842472</v>
      </c>
      <c r="M13" s="42">
        <f t="shared" ref="M13:M15" si="4">L13-O13</f>
        <v>842472</v>
      </c>
      <c r="N13" s="20">
        <v>45762</v>
      </c>
      <c r="O13" s="42">
        <v>0</v>
      </c>
      <c r="P13" s="17">
        <f t="shared" si="1"/>
        <v>1385</v>
      </c>
      <c r="Q13" s="18">
        <f t="shared" si="2"/>
        <v>765566</v>
      </c>
    </row>
    <row r="14" spans="1:18" x14ac:dyDescent="0.35">
      <c r="A14" s="19" t="s">
        <v>57</v>
      </c>
      <c r="B14" s="19">
        <v>1037799</v>
      </c>
      <c r="C14" s="33">
        <v>45587</v>
      </c>
      <c r="D14" s="29">
        <f t="shared" si="0"/>
        <v>2024</v>
      </c>
      <c r="E14" s="34">
        <v>15087990</v>
      </c>
      <c r="F14" s="29">
        <v>103832</v>
      </c>
      <c r="G14" s="33">
        <v>45602</v>
      </c>
      <c r="H14" s="34">
        <v>14948590</v>
      </c>
      <c r="I14" s="34">
        <v>0</v>
      </c>
      <c r="J14" s="18">
        <f t="shared" si="3"/>
        <v>139400</v>
      </c>
      <c r="K14" s="20">
        <v>45680</v>
      </c>
      <c r="L14" s="42">
        <v>139400</v>
      </c>
      <c r="M14" s="42">
        <f t="shared" si="4"/>
        <v>139400</v>
      </c>
      <c r="N14" s="20">
        <v>45692</v>
      </c>
      <c r="O14" s="42">
        <v>0</v>
      </c>
      <c r="P14" s="17">
        <f t="shared" si="1"/>
        <v>166</v>
      </c>
      <c r="Q14" s="18">
        <f t="shared" si="2"/>
        <v>15183</v>
      </c>
    </row>
    <row r="15" spans="1:18" x14ac:dyDescent="0.35">
      <c r="A15" s="19" t="s">
        <v>59</v>
      </c>
      <c r="B15" s="19">
        <v>1072130</v>
      </c>
      <c r="C15" s="33">
        <v>45641</v>
      </c>
      <c r="D15" s="29">
        <f t="shared" si="0"/>
        <v>2024</v>
      </c>
      <c r="E15" s="34">
        <v>857079</v>
      </c>
      <c r="F15" s="29">
        <v>105024</v>
      </c>
      <c r="G15" s="33">
        <v>45702</v>
      </c>
      <c r="H15" s="34">
        <v>0</v>
      </c>
      <c r="I15" s="34">
        <v>0</v>
      </c>
      <c r="J15" s="18">
        <f t="shared" si="3"/>
        <v>857079</v>
      </c>
      <c r="K15" s="20"/>
      <c r="L15" s="42"/>
      <c r="M15" s="42">
        <f t="shared" si="4"/>
        <v>0</v>
      </c>
      <c r="N15" s="20"/>
      <c r="O15" s="42"/>
      <c r="P15" s="17">
        <f t="shared" si="1"/>
        <v>68</v>
      </c>
      <c r="Q15" s="18"/>
    </row>
    <row r="16" spans="1:18" x14ac:dyDescent="0.35">
      <c r="C16" s="25"/>
      <c r="E16" s="26"/>
      <c r="G16" s="25"/>
      <c r="H16" s="26"/>
      <c r="I16" s="26"/>
      <c r="J16" s="28">
        <f>SUM(J12:J15)</f>
        <v>2293527</v>
      </c>
      <c r="K16" s="43"/>
      <c r="L16" s="43"/>
      <c r="M16" s="28">
        <f>SUM(M12:M15)</f>
        <v>1639120</v>
      </c>
      <c r="N16" s="43"/>
      <c r="O16" s="43"/>
      <c r="P16" s="44"/>
      <c r="Q16" s="28">
        <f>SUM(Q12:Q15)</f>
        <v>1215303</v>
      </c>
    </row>
    <row r="17" spans="2:17" x14ac:dyDescent="0.35">
      <c r="C17" s="25"/>
      <c r="E17" s="26"/>
      <c r="G17" s="25"/>
      <c r="H17" s="26"/>
      <c r="I17" s="26"/>
      <c r="J17" s="26"/>
      <c r="P17" s="27"/>
      <c r="Q17" s="28"/>
    </row>
    <row r="20" spans="2:17" s="21" customFormat="1" ht="29" x14ac:dyDescent="0.35">
      <c r="B20" s="31" t="s">
        <v>34</v>
      </c>
      <c r="C20" s="22" t="s">
        <v>27</v>
      </c>
      <c r="D20" s="22" t="s">
        <v>28</v>
      </c>
      <c r="E20" s="22" t="s">
        <v>29</v>
      </c>
      <c r="F20" s="32" t="s">
        <v>30</v>
      </c>
      <c r="G20" s="22" t="s">
        <v>31</v>
      </c>
      <c r="H20" s="22" t="s">
        <v>32</v>
      </c>
      <c r="I20" s="22" t="s">
        <v>33</v>
      </c>
      <c r="J20"/>
      <c r="K20"/>
      <c r="L20"/>
    </row>
    <row r="21" spans="2:17" x14ac:dyDescent="0.35">
      <c r="B21" s="29" t="s">
        <v>39</v>
      </c>
      <c r="C21" s="30">
        <v>19160614</v>
      </c>
      <c r="D21" s="30">
        <v>17660894</v>
      </c>
      <c r="E21" s="30">
        <v>202672</v>
      </c>
      <c r="F21" s="30">
        <v>1297048</v>
      </c>
      <c r="G21" s="30">
        <v>1499720</v>
      </c>
      <c r="H21" s="30">
        <v>1200120</v>
      </c>
      <c r="I21" s="30">
        <v>2497168</v>
      </c>
    </row>
    <row r="22" spans="2:17" x14ac:dyDescent="0.35">
      <c r="B22" s="29" t="s">
        <v>58</v>
      </c>
      <c r="C22" s="30">
        <v>15087990</v>
      </c>
      <c r="D22" s="30">
        <v>14948590</v>
      </c>
      <c r="E22" s="30">
        <v>0</v>
      </c>
      <c r="F22" s="30">
        <v>139400</v>
      </c>
      <c r="G22" s="30">
        <v>139400</v>
      </c>
      <c r="H22" s="30">
        <v>15183</v>
      </c>
      <c r="I22" s="30">
        <v>154583</v>
      </c>
    </row>
    <row r="23" spans="2:17" x14ac:dyDescent="0.35">
      <c r="B23" s="29" t="s">
        <v>61</v>
      </c>
      <c r="C23" s="30">
        <v>857079</v>
      </c>
      <c r="D23" s="30">
        <v>0</v>
      </c>
      <c r="E23" s="30">
        <v>0</v>
      </c>
      <c r="F23" s="30">
        <v>857079</v>
      </c>
      <c r="G23" s="30">
        <v>0</v>
      </c>
      <c r="H23" s="30"/>
      <c r="I23" s="30">
        <v>857079</v>
      </c>
    </row>
    <row r="24" spans="2:17" x14ac:dyDescent="0.35">
      <c r="B24" s="19" t="s">
        <v>26</v>
      </c>
      <c r="C24" s="30">
        <v>35105683</v>
      </c>
      <c r="D24" s="30">
        <v>32609484</v>
      </c>
      <c r="E24" s="30">
        <v>202672</v>
      </c>
      <c r="F24" s="30">
        <v>2293527</v>
      </c>
      <c r="G24" s="30">
        <v>1639120</v>
      </c>
      <c r="H24" s="30">
        <v>1215303</v>
      </c>
      <c r="I24" s="30">
        <v>3508830</v>
      </c>
    </row>
    <row r="27" spans="2:17" x14ac:dyDescent="0.35">
      <c r="F27" s="45">
        <f>GETPIVOTDATA("  Factura Saldo",$B$20,"Periodo Radicación",2021)+GETPIVOTDATA("  Factura Saldo",$B$20,"Periodo Radicación",2024)</f>
        <v>1436448</v>
      </c>
    </row>
  </sheetData>
  <mergeCells count="13">
    <mergeCell ref="B6:O6"/>
    <mergeCell ref="B1:O1"/>
    <mergeCell ref="B2:O2"/>
    <mergeCell ref="B3:O3"/>
    <mergeCell ref="B4:O4"/>
    <mergeCell ref="B5:O5"/>
    <mergeCell ref="B7:O7"/>
    <mergeCell ref="B8:O8"/>
    <mergeCell ref="F10:G10"/>
    <mergeCell ref="H10:I10"/>
    <mergeCell ref="K10:L10"/>
    <mergeCell ref="N10:O10"/>
    <mergeCell ref="C10:D10"/>
  </mergeCells>
  <pageMargins left="0.31496062992125984" right="0.31496062992125984" top="0.74803149606299213" bottom="0.74803149606299213" header="0.31496062992125984" footer="0.31496062992125984"/>
  <pageSetup scale="68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F0098-4095-4A3F-80BF-9010657C83CE}">
  <dimension ref="A1:K6"/>
  <sheetViews>
    <sheetView workbookViewId="0">
      <selection activeCell="H2" sqref="H2:H5"/>
    </sheetView>
  </sheetViews>
  <sheetFormatPr baseColWidth="10" defaultRowHeight="14.5" x14ac:dyDescent="0.35"/>
  <cols>
    <col min="2" max="2" width="9.54296875" customWidth="1"/>
    <col min="3" max="3" width="7.81640625" customWidth="1"/>
    <col min="4" max="4" width="8.1796875" customWidth="1"/>
    <col min="5" max="5" width="12" customWidth="1"/>
    <col min="6" max="6" width="11.26953125" bestFit="1" customWidth="1"/>
    <col min="7" max="7" width="12" customWidth="1"/>
    <col min="8" max="8" width="12.1796875" customWidth="1"/>
    <col min="9" max="9" width="31.7265625" customWidth="1"/>
    <col min="10" max="10" width="15.26953125" customWidth="1"/>
    <col min="258" max="258" width="9.54296875" customWidth="1"/>
    <col min="259" max="259" width="7.81640625" customWidth="1"/>
    <col min="260" max="260" width="8.1796875" customWidth="1"/>
    <col min="261" max="261" width="12" customWidth="1"/>
    <col min="262" max="262" width="11.26953125" bestFit="1" customWidth="1"/>
    <col min="263" max="263" width="12" customWidth="1"/>
    <col min="264" max="264" width="11" customWidth="1"/>
    <col min="265" max="265" width="31.7265625" customWidth="1"/>
    <col min="266" max="266" width="15.26953125" customWidth="1"/>
    <col min="514" max="514" width="9.54296875" customWidth="1"/>
    <col min="515" max="515" width="7.81640625" customWidth="1"/>
    <col min="516" max="516" width="8.1796875" customWidth="1"/>
    <col min="517" max="517" width="12" customWidth="1"/>
    <col min="518" max="518" width="11.26953125" bestFit="1" customWidth="1"/>
    <col min="519" max="519" width="12" customWidth="1"/>
    <col min="520" max="520" width="11" customWidth="1"/>
    <col min="521" max="521" width="31.7265625" customWidth="1"/>
    <col min="522" max="522" width="15.26953125" customWidth="1"/>
    <col min="770" max="770" width="9.54296875" customWidth="1"/>
    <col min="771" max="771" width="7.81640625" customWidth="1"/>
    <col min="772" max="772" width="8.1796875" customWidth="1"/>
    <col min="773" max="773" width="12" customWidth="1"/>
    <col min="774" max="774" width="11.26953125" bestFit="1" customWidth="1"/>
    <col min="775" max="775" width="12" customWidth="1"/>
    <col min="776" max="776" width="11" customWidth="1"/>
    <col min="777" max="777" width="31.7265625" customWidth="1"/>
    <col min="778" max="778" width="15.26953125" customWidth="1"/>
    <col min="1026" max="1026" width="9.54296875" customWidth="1"/>
    <col min="1027" max="1027" width="7.81640625" customWidth="1"/>
    <col min="1028" max="1028" width="8.1796875" customWidth="1"/>
    <col min="1029" max="1029" width="12" customWidth="1"/>
    <col min="1030" max="1030" width="11.26953125" bestFit="1" customWidth="1"/>
    <col min="1031" max="1031" width="12" customWidth="1"/>
    <col min="1032" max="1032" width="11" customWidth="1"/>
    <col min="1033" max="1033" width="31.7265625" customWidth="1"/>
    <col min="1034" max="1034" width="15.26953125" customWidth="1"/>
    <col min="1282" max="1282" width="9.54296875" customWidth="1"/>
    <col min="1283" max="1283" width="7.81640625" customWidth="1"/>
    <col min="1284" max="1284" width="8.1796875" customWidth="1"/>
    <col min="1285" max="1285" width="12" customWidth="1"/>
    <col min="1286" max="1286" width="11.26953125" bestFit="1" customWidth="1"/>
    <col min="1287" max="1287" width="12" customWidth="1"/>
    <col min="1288" max="1288" width="11" customWidth="1"/>
    <col min="1289" max="1289" width="31.7265625" customWidth="1"/>
    <col min="1290" max="1290" width="15.26953125" customWidth="1"/>
    <col min="1538" max="1538" width="9.54296875" customWidth="1"/>
    <col min="1539" max="1539" width="7.81640625" customWidth="1"/>
    <col min="1540" max="1540" width="8.1796875" customWidth="1"/>
    <col min="1541" max="1541" width="12" customWidth="1"/>
    <col min="1542" max="1542" width="11.26953125" bestFit="1" customWidth="1"/>
    <col min="1543" max="1543" width="12" customWidth="1"/>
    <col min="1544" max="1544" width="11" customWidth="1"/>
    <col min="1545" max="1545" width="31.7265625" customWidth="1"/>
    <col min="1546" max="1546" width="15.26953125" customWidth="1"/>
    <col min="1794" max="1794" width="9.54296875" customWidth="1"/>
    <col min="1795" max="1795" width="7.81640625" customWidth="1"/>
    <col min="1796" max="1796" width="8.1796875" customWidth="1"/>
    <col min="1797" max="1797" width="12" customWidth="1"/>
    <col min="1798" max="1798" width="11.26953125" bestFit="1" customWidth="1"/>
    <col min="1799" max="1799" width="12" customWidth="1"/>
    <col min="1800" max="1800" width="11" customWidth="1"/>
    <col min="1801" max="1801" width="31.7265625" customWidth="1"/>
    <col min="1802" max="1802" width="15.26953125" customWidth="1"/>
    <col min="2050" max="2050" width="9.54296875" customWidth="1"/>
    <col min="2051" max="2051" width="7.81640625" customWidth="1"/>
    <col min="2052" max="2052" width="8.1796875" customWidth="1"/>
    <col min="2053" max="2053" width="12" customWidth="1"/>
    <col min="2054" max="2054" width="11.26953125" bestFit="1" customWidth="1"/>
    <col min="2055" max="2055" width="12" customWidth="1"/>
    <col min="2056" max="2056" width="11" customWidth="1"/>
    <col min="2057" max="2057" width="31.7265625" customWidth="1"/>
    <col min="2058" max="2058" width="15.26953125" customWidth="1"/>
    <col min="2306" max="2306" width="9.54296875" customWidth="1"/>
    <col min="2307" max="2307" width="7.81640625" customWidth="1"/>
    <col min="2308" max="2308" width="8.1796875" customWidth="1"/>
    <col min="2309" max="2309" width="12" customWidth="1"/>
    <col min="2310" max="2310" width="11.26953125" bestFit="1" customWidth="1"/>
    <col min="2311" max="2311" width="12" customWidth="1"/>
    <col min="2312" max="2312" width="11" customWidth="1"/>
    <col min="2313" max="2313" width="31.7265625" customWidth="1"/>
    <col min="2314" max="2314" width="15.26953125" customWidth="1"/>
    <col min="2562" max="2562" width="9.54296875" customWidth="1"/>
    <col min="2563" max="2563" width="7.81640625" customWidth="1"/>
    <col min="2564" max="2564" width="8.1796875" customWidth="1"/>
    <col min="2565" max="2565" width="12" customWidth="1"/>
    <col min="2566" max="2566" width="11.26953125" bestFit="1" customWidth="1"/>
    <col min="2567" max="2567" width="12" customWidth="1"/>
    <col min="2568" max="2568" width="11" customWidth="1"/>
    <col min="2569" max="2569" width="31.7265625" customWidth="1"/>
    <col min="2570" max="2570" width="15.26953125" customWidth="1"/>
    <col min="2818" max="2818" width="9.54296875" customWidth="1"/>
    <col min="2819" max="2819" width="7.81640625" customWidth="1"/>
    <col min="2820" max="2820" width="8.1796875" customWidth="1"/>
    <col min="2821" max="2821" width="12" customWidth="1"/>
    <col min="2822" max="2822" width="11.26953125" bestFit="1" customWidth="1"/>
    <col min="2823" max="2823" width="12" customWidth="1"/>
    <col min="2824" max="2824" width="11" customWidth="1"/>
    <col min="2825" max="2825" width="31.7265625" customWidth="1"/>
    <col min="2826" max="2826" width="15.26953125" customWidth="1"/>
    <col min="3074" max="3074" width="9.54296875" customWidth="1"/>
    <col min="3075" max="3075" width="7.81640625" customWidth="1"/>
    <col min="3076" max="3076" width="8.1796875" customWidth="1"/>
    <col min="3077" max="3077" width="12" customWidth="1"/>
    <col min="3078" max="3078" width="11.26953125" bestFit="1" customWidth="1"/>
    <col min="3079" max="3079" width="12" customWidth="1"/>
    <col min="3080" max="3080" width="11" customWidth="1"/>
    <col min="3081" max="3081" width="31.7265625" customWidth="1"/>
    <col min="3082" max="3082" width="15.26953125" customWidth="1"/>
    <col min="3330" max="3330" width="9.54296875" customWidth="1"/>
    <col min="3331" max="3331" width="7.81640625" customWidth="1"/>
    <col min="3332" max="3332" width="8.1796875" customWidth="1"/>
    <col min="3333" max="3333" width="12" customWidth="1"/>
    <col min="3334" max="3334" width="11.26953125" bestFit="1" customWidth="1"/>
    <col min="3335" max="3335" width="12" customWidth="1"/>
    <col min="3336" max="3336" width="11" customWidth="1"/>
    <col min="3337" max="3337" width="31.7265625" customWidth="1"/>
    <col min="3338" max="3338" width="15.26953125" customWidth="1"/>
    <col min="3586" max="3586" width="9.54296875" customWidth="1"/>
    <col min="3587" max="3587" width="7.81640625" customWidth="1"/>
    <col min="3588" max="3588" width="8.1796875" customWidth="1"/>
    <col min="3589" max="3589" width="12" customWidth="1"/>
    <col min="3590" max="3590" width="11.26953125" bestFit="1" customWidth="1"/>
    <col min="3591" max="3591" width="12" customWidth="1"/>
    <col min="3592" max="3592" width="11" customWidth="1"/>
    <col min="3593" max="3593" width="31.7265625" customWidth="1"/>
    <col min="3594" max="3594" width="15.26953125" customWidth="1"/>
    <col min="3842" max="3842" width="9.54296875" customWidth="1"/>
    <col min="3843" max="3843" width="7.81640625" customWidth="1"/>
    <col min="3844" max="3844" width="8.1796875" customWidth="1"/>
    <col min="3845" max="3845" width="12" customWidth="1"/>
    <col min="3846" max="3846" width="11.26953125" bestFit="1" customWidth="1"/>
    <col min="3847" max="3847" width="12" customWidth="1"/>
    <col min="3848" max="3848" width="11" customWidth="1"/>
    <col min="3849" max="3849" width="31.7265625" customWidth="1"/>
    <col min="3850" max="3850" width="15.26953125" customWidth="1"/>
    <col min="4098" max="4098" width="9.54296875" customWidth="1"/>
    <col min="4099" max="4099" width="7.81640625" customWidth="1"/>
    <col min="4100" max="4100" width="8.1796875" customWidth="1"/>
    <col min="4101" max="4101" width="12" customWidth="1"/>
    <col min="4102" max="4102" width="11.26953125" bestFit="1" customWidth="1"/>
    <col min="4103" max="4103" width="12" customWidth="1"/>
    <col min="4104" max="4104" width="11" customWidth="1"/>
    <col min="4105" max="4105" width="31.7265625" customWidth="1"/>
    <col min="4106" max="4106" width="15.26953125" customWidth="1"/>
    <col min="4354" max="4354" width="9.54296875" customWidth="1"/>
    <col min="4355" max="4355" width="7.81640625" customWidth="1"/>
    <col min="4356" max="4356" width="8.1796875" customWidth="1"/>
    <col min="4357" max="4357" width="12" customWidth="1"/>
    <col min="4358" max="4358" width="11.26953125" bestFit="1" customWidth="1"/>
    <col min="4359" max="4359" width="12" customWidth="1"/>
    <col min="4360" max="4360" width="11" customWidth="1"/>
    <col min="4361" max="4361" width="31.7265625" customWidth="1"/>
    <col min="4362" max="4362" width="15.26953125" customWidth="1"/>
    <col min="4610" max="4610" width="9.54296875" customWidth="1"/>
    <col min="4611" max="4611" width="7.81640625" customWidth="1"/>
    <col min="4612" max="4612" width="8.1796875" customWidth="1"/>
    <col min="4613" max="4613" width="12" customWidth="1"/>
    <col min="4614" max="4614" width="11.26953125" bestFit="1" customWidth="1"/>
    <col min="4615" max="4615" width="12" customWidth="1"/>
    <col min="4616" max="4616" width="11" customWidth="1"/>
    <col min="4617" max="4617" width="31.7265625" customWidth="1"/>
    <col min="4618" max="4618" width="15.26953125" customWidth="1"/>
    <col min="4866" max="4866" width="9.54296875" customWidth="1"/>
    <col min="4867" max="4867" width="7.81640625" customWidth="1"/>
    <col min="4868" max="4868" width="8.1796875" customWidth="1"/>
    <col min="4869" max="4869" width="12" customWidth="1"/>
    <col min="4870" max="4870" width="11.26953125" bestFit="1" customWidth="1"/>
    <col min="4871" max="4871" width="12" customWidth="1"/>
    <col min="4872" max="4872" width="11" customWidth="1"/>
    <col min="4873" max="4873" width="31.7265625" customWidth="1"/>
    <col min="4874" max="4874" width="15.26953125" customWidth="1"/>
    <col min="5122" max="5122" width="9.54296875" customWidth="1"/>
    <col min="5123" max="5123" width="7.81640625" customWidth="1"/>
    <col min="5124" max="5124" width="8.1796875" customWidth="1"/>
    <col min="5125" max="5125" width="12" customWidth="1"/>
    <col min="5126" max="5126" width="11.26953125" bestFit="1" customWidth="1"/>
    <col min="5127" max="5127" width="12" customWidth="1"/>
    <col min="5128" max="5128" width="11" customWidth="1"/>
    <col min="5129" max="5129" width="31.7265625" customWidth="1"/>
    <col min="5130" max="5130" width="15.26953125" customWidth="1"/>
    <col min="5378" max="5378" width="9.54296875" customWidth="1"/>
    <col min="5379" max="5379" width="7.81640625" customWidth="1"/>
    <col min="5380" max="5380" width="8.1796875" customWidth="1"/>
    <col min="5381" max="5381" width="12" customWidth="1"/>
    <col min="5382" max="5382" width="11.26953125" bestFit="1" customWidth="1"/>
    <col min="5383" max="5383" width="12" customWidth="1"/>
    <col min="5384" max="5384" width="11" customWidth="1"/>
    <col min="5385" max="5385" width="31.7265625" customWidth="1"/>
    <col min="5386" max="5386" width="15.26953125" customWidth="1"/>
    <col min="5634" max="5634" width="9.54296875" customWidth="1"/>
    <col min="5635" max="5635" width="7.81640625" customWidth="1"/>
    <col min="5636" max="5636" width="8.1796875" customWidth="1"/>
    <col min="5637" max="5637" width="12" customWidth="1"/>
    <col min="5638" max="5638" width="11.26953125" bestFit="1" customWidth="1"/>
    <col min="5639" max="5639" width="12" customWidth="1"/>
    <col min="5640" max="5640" width="11" customWidth="1"/>
    <col min="5641" max="5641" width="31.7265625" customWidth="1"/>
    <col min="5642" max="5642" width="15.26953125" customWidth="1"/>
    <col min="5890" max="5890" width="9.54296875" customWidth="1"/>
    <col min="5891" max="5891" width="7.81640625" customWidth="1"/>
    <col min="5892" max="5892" width="8.1796875" customWidth="1"/>
    <col min="5893" max="5893" width="12" customWidth="1"/>
    <col min="5894" max="5894" width="11.26953125" bestFit="1" customWidth="1"/>
    <col min="5895" max="5895" width="12" customWidth="1"/>
    <col min="5896" max="5896" width="11" customWidth="1"/>
    <col min="5897" max="5897" width="31.7265625" customWidth="1"/>
    <col min="5898" max="5898" width="15.26953125" customWidth="1"/>
    <col min="6146" max="6146" width="9.54296875" customWidth="1"/>
    <col min="6147" max="6147" width="7.81640625" customWidth="1"/>
    <col min="6148" max="6148" width="8.1796875" customWidth="1"/>
    <col min="6149" max="6149" width="12" customWidth="1"/>
    <col min="6150" max="6150" width="11.26953125" bestFit="1" customWidth="1"/>
    <col min="6151" max="6151" width="12" customWidth="1"/>
    <col min="6152" max="6152" width="11" customWidth="1"/>
    <col min="6153" max="6153" width="31.7265625" customWidth="1"/>
    <col min="6154" max="6154" width="15.26953125" customWidth="1"/>
    <col min="6402" max="6402" width="9.54296875" customWidth="1"/>
    <col min="6403" max="6403" width="7.81640625" customWidth="1"/>
    <col min="6404" max="6404" width="8.1796875" customWidth="1"/>
    <col min="6405" max="6405" width="12" customWidth="1"/>
    <col min="6406" max="6406" width="11.26953125" bestFit="1" customWidth="1"/>
    <col min="6407" max="6407" width="12" customWidth="1"/>
    <col min="6408" max="6408" width="11" customWidth="1"/>
    <col min="6409" max="6409" width="31.7265625" customWidth="1"/>
    <col min="6410" max="6410" width="15.26953125" customWidth="1"/>
    <col min="6658" max="6658" width="9.54296875" customWidth="1"/>
    <col min="6659" max="6659" width="7.81640625" customWidth="1"/>
    <col min="6660" max="6660" width="8.1796875" customWidth="1"/>
    <col min="6661" max="6661" width="12" customWidth="1"/>
    <col min="6662" max="6662" width="11.26953125" bestFit="1" customWidth="1"/>
    <col min="6663" max="6663" width="12" customWidth="1"/>
    <col min="6664" max="6664" width="11" customWidth="1"/>
    <col min="6665" max="6665" width="31.7265625" customWidth="1"/>
    <col min="6666" max="6666" width="15.26953125" customWidth="1"/>
    <col min="6914" max="6914" width="9.54296875" customWidth="1"/>
    <col min="6915" max="6915" width="7.81640625" customWidth="1"/>
    <col min="6916" max="6916" width="8.1796875" customWidth="1"/>
    <col min="6917" max="6917" width="12" customWidth="1"/>
    <col min="6918" max="6918" width="11.26953125" bestFit="1" customWidth="1"/>
    <col min="6919" max="6919" width="12" customWidth="1"/>
    <col min="6920" max="6920" width="11" customWidth="1"/>
    <col min="6921" max="6921" width="31.7265625" customWidth="1"/>
    <col min="6922" max="6922" width="15.26953125" customWidth="1"/>
    <col min="7170" max="7170" width="9.54296875" customWidth="1"/>
    <col min="7171" max="7171" width="7.81640625" customWidth="1"/>
    <col min="7172" max="7172" width="8.1796875" customWidth="1"/>
    <col min="7173" max="7173" width="12" customWidth="1"/>
    <col min="7174" max="7174" width="11.26953125" bestFit="1" customWidth="1"/>
    <col min="7175" max="7175" width="12" customWidth="1"/>
    <col min="7176" max="7176" width="11" customWidth="1"/>
    <col min="7177" max="7177" width="31.7265625" customWidth="1"/>
    <col min="7178" max="7178" width="15.26953125" customWidth="1"/>
    <col min="7426" max="7426" width="9.54296875" customWidth="1"/>
    <col min="7427" max="7427" width="7.81640625" customWidth="1"/>
    <col min="7428" max="7428" width="8.1796875" customWidth="1"/>
    <col min="7429" max="7429" width="12" customWidth="1"/>
    <col min="7430" max="7430" width="11.26953125" bestFit="1" customWidth="1"/>
    <col min="7431" max="7431" width="12" customWidth="1"/>
    <col min="7432" max="7432" width="11" customWidth="1"/>
    <col min="7433" max="7433" width="31.7265625" customWidth="1"/>
    <col min="7434" max="7434" width="15.26953125" customWidth="1"/>
    <col min="7682" max="7682" width="9.54296875" customWidth="1"/>
    <col min="7683" max="7683" width="7.81640625" customWidth="1"/>
    <col min="7684" max="7684" width="8.1796875" customWidth="1"/>
    <col min="7685" max="7685" width="12" customWidth="1"/>
    <col min="7686" max="7686" width="11.26953125" bestFit="1" customWidth="1"/>
    <col min="7687" max="7687" width="12" customWidth="1"/>
    <col min="7688" max="7688" width="11" customWidth="1"/>
    <col min="7689" max="7689" width="31.7265625" customWidth="1"/>
    <col min="7690" max="7690" width="15.26953125" customWidth="1"/>
    <col min="7938" max="7938" width="9.54296875" customWidth="1"/>
    <col min="7939" max="7939" width="7.81640625" customWidth="1"/>
    <col min="7940" max="7940" width="8.1796875" customWidth="1"/>
    <col min="7941" max="7941" width="12" customWidth="1"/>
    <col min="7942" max="7942" width="11.26953125" bestFit="1" customWidth="1"/>
    <col min="7943" max="7943" width="12" customWidth="1"/>
    <col min="7944" max="7944" width="11" customWidth="1"/>
    <col min="7945" max="7945" width="31.7265625" customWidth="1"/>
    <col min="7946" max="7946" width="15.26953125" customWidth="1"/>
    <col min="8194" max="8194" width="9.54296875" customWidth="1"/>
    <col min="8195" max="8195" width="7.81640625" customWidth="1"/>
    <col min="8196" max="8196" width="8.1796875" customWidth="1"/>
    <col min="8197" max="8197" width="12" customWidth="1"/>
    <col min="8198" max="8198" width="11.26953125" bestFit="1" customWidth="1"/>
    <col min="8199" max="8199" width="12" customWidth="1"/>
    <col min="8200" max="8200" width="11" customWidth="1"/>
    <col min="8201" max="8201" width="31.7265625" customWidth="1"/>
    <col min="8202" max="8202" width="15.26953125" customWidth="1"/>
    <col min="8450" max="8450" width="9.54296875" customWidth="1"/>
    <col min="8451" max="8451" width="7.81640625" customWidth="1"/>
    <col min="8452" max="8452" width="8.1796875" customWidth="1"/>
    <col min="8453" max="8453" width="12" customWidth="1"/>
    <col min="8454" max="8454" width="11.26953125" bestFit="1" customWidth="1"/>
    <col min="8455" max="8455" width="12" customWidth="1"/>
    <col min="8456" max="8456" width="11" customWidth="1"/>
    <col min="8457" max="8457" width="31.7265625" customWidth="1"/>
    <col min="8458" max="8458" width="15.26953125" customWidth="1"/>
    <col min="8706" max="8706" width="9.54296875" customWidth="1"/>
    <col min="8707" max="8707" width="7.81640625" customWidth="1"/>
    <col min="8708" max="8708" width="8.1796875" customWidth="1"/>
    <col min="8709" max="8709" width="12" customWidth="1"/>
    <col min="8710" max="8710" width="11.26953125" bestFit="1" customWidth="1"/>
    <col min="8711" max="8711" width="12" customWidth="1"/>
    <col min="8712" max="8712" width="11" customWidth="1"/>
    <col min="8713" max="8713" width="31.7265625" customWidth="1"/>
    <col min="8714" max="8714" width="15.26953125" customWidth="1"/>
    <col min="8962" max="8962" width="9.54296875" customWidth="1"/>
    <col min="8963" max="8963" width="7.81640625" customWidth="1"/>
    <col min="8964" max="8964" width="8.1796875" customWidth="1"/>
    <col min="8965" max="8965" width="12" customWidth="1"/>
    <col min="8966" max="8966" width="11.26953125" bestFit="1" customWidth="1"/>
    <col min="8967" max="8967" width="12" customWidth="1"/>
    <col min="8968" max="8968" width="11" customWidth="1"/>
    <col min="8969" max="8969" width="31.7265625" customWidth="1"/>
    <col min="8970" max="8970" width="15.26953125" customWidth="1"/>
    <col min="9218" max="9218" width="9.54296875" customWidth="1"/>
    <col min="9219" max="9219" width="7.81640625" customWidth="1"/>
    <col min="9220" max="9220" width="8.1796875" customWidth="1"/>
    <col min="9221" max="9221" width="12" customWidth="1"/>
    <col min="9222" max="9222" width="11.26953125" bestFit="1" customWidth="1"/>
    <col min="9223" max="9223" width="12" customWidth="1"/>
    <col min="9224" max="9224" width="11" customWidth="1"/>
    <col min="9225" max="9225" width="31.7265625" customWidth="1"/>
    <col min="9226" max="9226" width="15.26953125" customWidth="1"/>
    <col min="9474" max="9474" width="9.54296875" customWidth="1"/>
    <col min="9475" max="9475" width="7.81640625" customWidth="1"/>
    <col min="9476" max="9476" width="8.1796875" customWidth="1"/>
    <col min="9477" max="9477" width="12" customWidth="1"/>
    <col min="9478" max="9478" width="11.26953125" bestFit="1" customWidth="1"/>
    <col min="9479" max="9479" width="12" customWidth="1"/>
    <col min="9480" max="9480" width="11" customWidth="1"/>
    <col min="9481" max="9481" width="31.7265625" customWidth="1"/>
    <col min="9482" max="9482" width="15.26953125" customWidth="1"/>
    <col min="9730" max="9730" width="9.54296875" customWidth="1"/>
    <col min="9731" max="9731" width="7.81640625" customWidth="1"/>
    <col min="9732" max="9732" width="8.1796875" customWidth="1"/>
    <col min="9733" max="9733" width="12" customWidth="1"/>
    <col min="9734" max="9734" width="11.26953125" bestFit="1" customWidth="1"/>
    <col min="9735" max="9735" width="12" customWidth="1"/>
    <col min="9736" max="9736" width="11" customWidth="1"/>
    <col min="9737" max="9737" width="31.7265625" customWidth="1"/>
    <col min="9738" max="9738" width="15.26953125" customWidth="1"/>
    <col min="9986" max="9986" width="9.54296875" customWidth="1"/>
    <col min="9987" max="9987" width="7.81640625" customWidth="1"/>
    <col min="9988" max="9988" width="8.1796875" customWidth="1"/>
    <col min="9989" max="9989" width="12" customWidth="1"/>
    <col min="9990" max="9990" width="11.26953125" bestFit="1" customWidth="1"/>
    <col min="9991" max="9991" width="12" customWidth="1"/>
    <col min="9992" max="9992" width="11" customWidth="1"/>
    <col min="9993" max="9993" width="31.7265625" customWidth="1"/>
    <col min="9994" max="9994" width="15.26953125" customWidth="1"/>
    <col min="10242" max="10242" width="9.54296875" customWidth="1"/>
    <col min="10243" max="10243" width="7.81640625" customWidth="1"/>
    <col min="10244" max="10244" width="8.1796875" customWidth="1"/>
    <col min="10245" max="10245" width="12" customWidth="1"/>
    <col min="10246" max="10246" width="11.26953125" bestFit="1" customWidth="1"/>
    <col min="10247" max="10247" width="12" customWidth="1"/>
    <col min="10248" max="10248" width="11" customWidth="1"/>
    <col min="10249" max="10249" width="31.7265625" customWidth="1"/>
    <col min="10250" max="10250" width="15.26953125" customWidth="1"/>
    <col min="10498" max="10498" width="9.54296875" customWidth="1"/>
    <col min="10499" max="10499" width="7.81640625" customWidth="1"/>
    <col min="10500" max="10500" width="8.1796875" customWidth="1"/>
    <col min="10501" max="10501" width="12" customWidth="1"/>
    <col min="10502" max="10502" width="11.26953125" bestFit="1" customWidth="1"/>
    <col min="10503" max="10503" width="12" customWidth="1"/>
    <col min="10504" max="10504" width="11" customWidth="1"/>
    <col min="10505" max="10505" width="31.7265625" customWidth="1"/>
    <col min="10506" max="10506" width="15.26953125" customWidth="1"/>
    <col min="10754" max="10754" width="9.54296875" customWidth="1"/>
    <col min="10755" max="10755" width="7.81640625" customWidth="1"/>
    <col min="10756" max="10756" width="8.1796875" customWidth="1"/>
    <col min="10757" max="10757" width="12" customWidth="1"/>
    <col min="10758" max="10758" width="11.26953125" bestFit="1" customWidth="1"/>
    <col min="10759" max="10759" width="12" customWidth="1"/>
    <col min="10760" max="10760" width="11" customWidth="1"/>
    <col min="10761" max="10761" width="31.7265625" customWidth="1"/>
    <col min="10762" max="10762" width="15.26953125" customWidth="1"/>
    <col min="11010" max="11010" width="9.54296875" customWidth="1"/>
    <col min="11011" max="11011" width="7.81640625" customWidth="1"/>
    <col min="11012" max="11012" width="8.1796875" customWidth="1"/>
    <col min="11013" max="11013" width="12" customWidth="1"/>
    <col min="11014" max="11014" width="11.26953125" bestFit="1" customWidth="1"/>
    <col min="11015" max="11015" width="12" customWidth="1"/>
    <col min="11016" max="11016" width="11" customWidth="1"/>
    <col min="11017" max="11017" width="31.7265625" customWidth="1"/>
    <col min="11018" max="11018" width="15.26953125" customWidth="1"/>
    <col min="11266" max="11266" width="9.54296875" customWidth="1"/>
    <col min="11267" max="11267" width="7.81640625" customWidth="1"/>
    <col min="11268" max="11268" width="8.1796875" customWidth="1"/>
    <col min="11269" max="11269" width="12" customWidth="1"/>
    <col min="11270" max="11270" width="11.26953125" bestFit="1" customWidth="1"/>
    <col min="11271" max="11271" width="12" customWidth="1"/>
    <col min="11272" max="11272" width="11" customWidth="1"/>
    <col min="11273" max="11273" width="31.7265625" customWidth="1"/>
    <col min="11274" max="11274" width="15.26953125" customWidth="1"/>
    <col min="11522" max="11522" width="9.54296875" customWidth="1"/>
    <col min="11523" max="11523" width="7.81640625" customWidth="1"/>
    <col min="11524" max="11524" width="8.1796875" customWidth="1"/>
    <col min="11525" max="11525" width="12" customWidth="1"/>
    <col min="11526" max="11526" width="11.26953125" bestFit="1" customWidth="1"/>
    <col min="11527" max="11527" width="12" customWidth="1"/>
    <col min="11528" max="11528" width="11" customWidth="1"/>
    <col min="11529" max="11529" width="31.7265625" customWidth="1"/>
    <col min="11530" max="11530" width="15.26953125" customWidth="1"/>
    <col min="11778" max="11778" width="9.54296875" customWidth="1"/>
    <col min="11779" max="11779" width="7.81640625" customWidth="1"/>
    <col min="11780" max="11780" width="8.1796875" customWidth="1"/>
    <col min="11781" max="11781" width="12" customWidth="1"/>
    <col min="11782" max="11782" width="11.26953125" bestFit="1" customWidth="1"/>
    <col min="11783" max="11783" width="12" customWidth="1"/>
    <col min="11784" max="11784" width="11" customWidth="1"/>
    <col min="11785" max="11785" width="31.7265625" customWidth="1"/>
    <col min="11786" max="11786" width="15.26953125" customWidth="1"/>
    <col min="12034" max="12034" width="9.54296875" customWidth="1"/>
    <col min="12035" max="12035" width="7.81640625" customWidth="1"/>
    <col min="12036" max="12036" width="8.1796875" customWidth="1"/>
    <col min="12037" max="12037" width="12" customWidth="1"/>
    <col min="12038" max="12038" width="11.26953125" bestFit="1" customWidth="1"/>
    <col min="12039" max="12039" width="12" customWidth="1"/>
    <col min="12040" max="12040" width="11" customWidth="1"/>
    <col min="12041" max="12041" width="31.7265625" customWidth="1"/>
    <col min="12042" max="12042" width="15.26953125" customWidth="1"/>
    <col min="12290" max="12290" width="9.54296875" customWidth="1"/>
    <col min="12291" max="12291" width="7.81640625" customWidth="1"/>
    <col min="12292" max="12292" width="8.1796875" customWidth="1"/>
    <col min="12293" max="12293" width="12" customWidth="1"/>
    <col min="12294" max="12294" width="11.26953125" bestFit="1" customWidth="1"/>
    <col min="12295" max="12295" width="12" customWidth="1"/>
    <col min="12296" max="12296" width="11" customWidth="1"/>
    <col min="12297" max="12297" width="31.7265625" customWidth="1"/>
    <col min="12298" max="12298" width="15.26953125" customWidth="1"/>
    <col min="12546" max="12546" width="9.54296875" customWidth="1"/>
    <col min="12547" max="12547" width="7.81640625" customWidth="1"/>
    <col min="12548" max="12548" width="8.1796875" customWidth="1"/>
    <col min="12549" max="12549" width="12" customWidth="1"/>
    <col min="12550" max="12550" width="11.26953125" bestFit="1" customWidth="1"/>
    <col min="12551" max="12551" width="12" customWidth="1"/>
    <col min="12552" max="12552" width="11" customWidth="1"/>
    <col min="12553" max="12553" width="31.7265625" customWidth="1"/>
    <col min="12554" max="12554" width="15.26953125" customWidth="1"/>
    <col min="12802" max="12802" width="9.54296875" customWidth="1"/>
    <col min="12803" max="12803" width="7.81640625" customWidth="1"/>
    <col min="12804" max="12804" width="8.1796875" customWidth="1"/>
    <col min="12805" max="12805" width="12" customWidth="1"/>
    <col min="12806" max="12806" width="11.26953125" bestFit="1" customWidth="1"/>
    <col min="12807" max="12807" width="12" customWidth="1"/>
    <col min="12808" max="12808" width="11" customWidth="1"/>
    <col min="12809" max="12809" width="31.7265625" customWidth="1"/>
    <col min="12810" max="12810" width="15.26953125" customWidth="1"/>
    <col min="13058" max="13058" width="9.54296875" customWidth="1"/>
    <col min="13059" max="13059" width="7.81640625" customWidth="1"/>
    <col min="13060" max="13060" width="8.1796875" customWidth="1"/>
    <col min="13061" max="13061" width="12" customWidth="1"/>
    <col min="13062" max="13062" width="11.26953125" bestFit="1" customWidth="1"/>
    <col min="13063" max="13063" width="12" customWidth="1"/>
    <col min="13064" max="13064" width="11" customWidth="1"/>
    <col min="13065" max="13065" width="31.7265625" customWidth="1"/>
    <col min="13066" max="13066" width="15.26953125" customWidth="1"/>
    <col min="13314" max="13314" width="9.54296875" customWidth="1"/>
    <col min="13315" max="13315" width="7.81640625" customWidth="1"/>
    <col min="13316" max="13316" width="8.1796875" customWidth="1"/>
    <col min="13317" max="13317" width="12" customWidth="1"/>
    <col min="13318" max="13318" width="11.26953125" bestFit="1" customWidth="1"/>
    <col min="13319" max="13319" width="12" customWidth="1"/>
    <col min="13320" max="13320" width="11" customWidth="1"/>
    <col min="13321" max="13321" width="31.7265625" customWidth="1"/>
    <col min="13322" max="13322" width="15.26953125" customWidth="1"/>
    <col min="13570" max="13570" width="9.54296875" customWidth="1"/>
    <col min="13571" max="13571" width="7.81640625" customWidth="1"/>
    <col min="13572" max="13572" width="8.1796875" customWidth="1"/>
    <col min="13573" max="13573" width="12" customWidth="1"/>
    <col min="13574" max="13574" width="11.26953125" bestFit="1" customWidth="1"/>
    <col min="13575" max="13575" width="12" customWidth="1"/>
    <col min="13576" max="13576" width="11" customWidth="1"/>
    <col min="13577" max="13577" width="31.7265625" customWidth="1"/>
    <col min="13578" max="13578" width="15.26953125" customWidth="1"/>
    <col min="13826" max="13826" width="9.54296875" customWidth="1"/>
    <col min="13827" max="13827" width="7.81640625" customWidth="1"/>
    <col min="13828" max="13828" width="8.1796875" customWidth="1"/>
    <col min="13829" max="13829" width="12" customWidth="1"/>
    <col min="13830" max="13830" width="11.26953125" bestFit="1" customWidth="1"/>
    <col min="13831" max="13831" width="12" customWidth="1"/>
    <col min="13832" max="13832" width="11" customWidth="1"/>
    <col min="13833" max="13833" width="31.7265625" customWidth="1"/>
    <col min="13834" max="13834" width="15.26953125" customWidth="1"/>
    <col min="14082" max="14082" width="9.54296875" customWidth="1"/>
    <col min="14083" max="14083" width="7.81640625" customWidth="1"/>
    <col min="14084" max="14084" width="8.1796875" customWidth="1"/>
    <col min="14085" max="14085" width="12" customWidth="1"/>
    <col min="14086" max="14086" width="11.26953125" bestFit="1" customWidth="1"/>
    <col min="14087" max="14087" width="12" customWidth="1"/>
    <col min="14088" max="14088" width="11" customWidth="1"/>
    <col min="14089" max="14089" width="31.7265625" customWidth="1"/>
    <col min="14090" max="14090" width="15.26953125" customWidth="1"/>
    <col min="14338" max="14338" width="9.54296875" customWidth="1"/>
    <col min="14339" max="14339" width="7.81640625" customWidth="1"/>
    <col min="14340" max="14340" width="8.1796875" customWidth="1"/>
    <col min="14341" max="14341" width="12" customWidth="1"/>
    <col min="14342" max="14342" width="11.26953125" bestFit="1" customWidth="1"/>
    <col min="14343" max="14343" width="12" customWidth="1"/>
    <col min="14344" max="14344" width="11" customWidth="1"/>
    <col min="14345" max="14345" width="31.7265625" customWidth="1"/>
    <col min="14346" max="14346" width="15.26953125" customWidth="1"/>
    <col min="14594" max="14594" width="9.54296875" customWidth="1"/>
    <col min="14595" max="14595" width="7.81640625" customWidth="1"/>
    <col min="14596" max="14596" width="8.1796875" customWidth="1"/>
    <col min="14597" max="14597" width="12" customWidth="1"/>
    <col min="14598" max="14598" width="11.26953125" bestFit="1" customWidth="1"/>
    <col min="14599" max="14599" width="12" customWidth="1"/>
    <col min="14600" max="14600" width="11" customWidth="1"/>
    <col min="14601" max="14601" width="31.7265625" customWidth="1"/>
    <col min="14602" max="14602" width="15.26953125" customWidth="1"/>
    <col min="14850" max="14850" width="9.54296875" customWidth="1"/>
    <col min="14851" max="14851" width="7.81640625" customWidth="1"/>
    <col min="14852" max="14852" width="8.1796875" customWidth="1"/>
    <col min="14853" max="14853" width="12" customWidth="1"/>
    <col min="14854" max="14854" width="11.26953125" bestFit="1" customWidth="1"/>
    <col min="14855" max="14855" width="12" customWidth="1"/>
    <col min="14856" max="14856" width="11" customWidth="1"/>
    <col min="14857" max="14857" width="31.7265625" customWidth="1"/>
    <col min="14858" max="14858" width="15.26953125" customWidth="1"/>
    <col min="15106" max="15106" width="9.54296875" customWidth="1"/>
    <col min="15107" max="15107" width="7.81640625" customWidth="1"/>
    <col min="15108" max="15108" width="8.1796875" customWidth="1"/>
    <col min="15109" max="15109" width="12" customWidth="1"/>
    <col min="15110" max="15110" width="11.26953125" bestFit="1" customWidth="1"/>
    <col min="15111" max="15111" width="12" customWidth="1"/>
    <col min="15112" max="15112" width="11" customWidth="1"/>
    <col min="15113" max="15113" width="31.7265625" customWidth="1"/>
    <col min="15114" max="15114" width="15.26953125" customWidth="1"/>
    <col min="15362" max="15362" width="9.54296875" customWidth="1"/>
    <col min="15363" max="15363" width="7.81640625" customWidth="1"/>
    <col min="15364" max="15364" width="8.1796875" customWidth="1"/>
    <col min="15365" max="15365" width="12" customWidth="1"/>
    <col min="15366" max="15366" width="11.26953125" bestFit="1" customWidth="1"/>
    <col min="15367" max="15367" width="12" customWidth="1"/>
    <col min="15368" max="15368" width="11" customWidth="1"/>
    <col min="15369" max="15369" width="31.7265625" customWidth="1"/>
    <col min="15370" max="15370" width="15.26953125" customWidth="1"/>
    <col min="15618" max="15618" width="9.54296875" customWidth="1"/>
    <col min="15619" max="15619" width="7.81640625" customWidth="1"/>
    <col min="15620" max="15620" width="8.1796875" customWidth="1"/>
    <col min="15621" max="15621" width="12" customWidth="1"/>
    <col min="15622" max="15622" width="11.26953125" bestFit="1" customWidth="1"/>
    <col min="15623" max="15623" width="12" customWidth="1"/>
    <col min="15624" max="15624" width="11" customWidth="1"/>
    <col min="15625" max="15625" width="31.7265625" customWidth="1"/>
    <col min="15626" max="15626" width="15.26953125" customWidth="1"/>
    <col min="15874" max="15874" width="9.54296875" customWidth="1"/>
    <col min="15875" max="15875" width="7.81640625" customWidth="1"/>
    <col min="15876" max="15876" width="8.1796875" customWidth="1"/>
    <col min="15877" max="15877" width="12" customWidth="1"/>
    <col min="15878" max="15878" width="11.26953125" bestFit="1" customWidth="1"/>
    <col min="15879" max="15879" width="12" customWidth="1"/>
    <col min="15880" max="15880" width="11" customWidth="1"/>
    <col min="15881" max="15881" width="31.7265625" customWidth="1"/>
    <col min="15882" max="15882" width="15.26953125" customWidth="1"/>
    <col min="16130" max="16130" width="9.54296875" customWidth="1"/>
    <col min="16131" max="16131" width="7.81640625" customWidth="1"/>
    <col min="16132" max="16132" width="8.1796875" customWidth="1"/>
    <col min="16133" max="16133" width="12" customWidth="1"/>
    <col min="16134" max="16134" width="11.26953125" bestFit="1" customWidth="1"/>
    <col min="16135" max="16135" width="12" customWidth="1"/>
    <col min="16136" max="16136" width="11" customWidth="1"/>
    <col min="16137" max="16137" width="31.7265625" customWidth="1"/>
    <col min="16138" max="16138" width="15.26953125" customWidth="1"/>
  </cols>
  <sheetData>
    <row r="1" spans="1:11" s="36" customFormat="1" ht="29" x14ac:dyDescent="0.3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5" t="s">
        <v>47</v>
      </c>
      <c r="I1" s="35" t="s">
        <v>48</v>
      </c>
      <c r="J1" s="35" t="s">
        <v>49</v>
      </c>
      <c r="K1" s="35" t="s">
        <v>50</v>
      </c>
    </row>
    <row r="2" spans="1:11" x14ac:dyDescent="0.35">
      <c r="A2" s="29">
        <v>892000501</v>
      </c>
      <c r="B2" s="19" t="s">
        <v>51</v>
      </c>
      <c r="C2" s="29" t="s">
        <v>52</v>
      </c>
      <c r="D2" s="37">
        <v>64163</v>
      </c>
      <c r="E2" s="20">
        <v>44270</v>
      </c>
      <c r="F2" s="20">
        <v>44291</v>
      </c>
      <c r="G2" s="38">
        <v>18318142</v>
      </c>
      <c r="H2" s="38">
        <v>454576</v>
      </c>
      <c r="I2" s="39" t="s">
        <v>53</v>
      </c>
      <c r="J2" s="40" t="s">
        <v>54</v>
      </c>
      <c r="K2" s="40" t="s">
        <v>55</v>
      </c>
    </row>
    <row r="3" spans="1:11" x14ac:dyDescent="0.35">
      <c r="A3" s="29">
        <v>892000501</v>
      </c>
      <c r="B3" s="19" t="s">
        <v>51</v>
      </c>
      <c r="C3" s="29" t="s">
        <v>52</v>
      </c>
      <c r="D3" s="37">
        <v>64164</v>
      </c>
      <c r="E3" s="20">
        <v>44270</v>
      </c>
      <c r="F3" s="20">
        <v>44364</v>
      </c>
      <c r="G3" s="38">
        <v>842472</v>
      </c>
      <c r="H3" s="38">
        <v>842472</v>
      </c>
      <c r="I3" s="39" t="s">
        <v>56</v>
      </c>
      <c r="J3" s="40" t="s">
        <v>54</v>
      </c>
      <c r="K3" s="40" t="s">
        <v>55</v>
      </c>
    </row>
    <row r="4" spans="1:11" x14ac:dyDescent="0.35">
      <c r="A4" s="29">
        <v>892000501</v>
      </c>
      <c r="B4" s="19" t="s">
        <v>51</v>
      </c>
      <c r="C4" s="29" t="s">
        <v>52</v>
      </c>
      <c r="D4" s="37">
        <v>1037799</v>
      </c>
      <c r="E4" s="20">
        <v>45587</v>
      </c>
      <c r="F4" s="20">
        <v>45602</v>
      </c>
      <c r="G4" s="38">
        <v>15087990</v>
      </c>
      <c r="H4" s="38">
        <v>139400</v>
      </c>
      <c r="I4" s="39" t="s">
        <v>56</v>
      </c>
      <c r="J4" s="40" t="s">
        <v>54</v>
      </c>
      <c r="K4" s="40" t="s">
        <v>55</v>
      </c>
    </row>
    <row r="5" spans="1:11" x14ac:dyDescent="0.35">
      <c r="A5" s="29">
        <v>892000501</v>
      </c>
      <c r="B5" s="19" t="s">
        <v>51</v>
      </c>
      <c r="C5" s="29" t="s">
        <v>52</v>
      </c>
      <c r="D5" s="37">
        <v>1072130</v>
      </c>
      <c r="E5" s="20">
        <v>45641</v>
      </c>
      <c r="F5" s="20">
        <v>45702</v>
      </c>
      <c r="G5" s="38">
        <v>857079</v>
      </c>
      <c r="H5" s="38">
        <v>857079</v>
      </c>
      <c r="I5" s="39" t="s">
        <v>56</v>
      </c>
      <c r="J5" s="40" t="s">
        <v>54</v>
      </c>
      <c r="K5" s="40" t="s">
        <v>55</v>
      </c>
    </row>
    <row r="6" spans="1:11" x14ac:dyDescent="0.35">
      <c r="H6" s="41">
        <f>SUM(H2:H5)</f>
        <v>2293527</v>
      </c>
    </row>
  </sheetData>
  <dataValidations count="1">
    <dataValidation type="whole" operator="greaterThan" allowBlank="1" showInputMessage="1" showErrorMessage="1" errorTitle="DATO ERRADO" error="El valor debe ser diferente de cero" sqref="G1:H1048576 JC1:JD1048576 SY1:SZ1048576 ACU1:ACV1048576 AMQ1:AMR1048576 AWM1:AWN1048576 BGI1:BGJ1048576 BQE1:BQF1048576 CAA1:CAB1048576 CJW1:CJX1048576 CTS1:CTT1048576 DDO1:DDP1048576 DNK1:DNL1048576 DXG1:DXH1048576 EHC1:EHD1048576 EQY1:EQZ1048576 FAU1:FAV1048576 FKQ1:FKR1048576 FUM1:FUN1048576 GEI1:GEJ1048576 GOE1:GOF1048576 GYA1:GYB1048576 HHW1:HHX1048576 HRS1:HRT1048576 IBO1:IBP1048576 ILK1:ILL1048576 IVG1:IVH1048576 JFC1:JFD1048576 JOY1:JOZ1048576 JYU1:JYV1048576 KIQ1:KIR1048576 KSM1:KSN1048576 LCI1:LCJ1048576 LME1:LMF1048576 LWA1:LWB1048576 MFW1:MFX1048576 MPS1:MPT1048576 MZO1:MZP1048576 NJK1:NJL1048576 NTG1:NTH1048576 ODC1:ODD1048576 OMY1:OMZ1048576 OWU1:OWV1048576 PGQ1:PGR1048576 PQM1:PQN1048576 QAI1:QAJ1048576 QKE1:QKF1048576 QUA1:QUB1048576 RDW1:RDX1048576 RNS1:RNT1048576 RXO1:RXP1048576 SHK1:SHL1048576 SRG1:SRH1048576 TBC1:TBD1048576 TKY1:TKZ1048576 TUU1:TUV1048576 UEQ1:UER1048576 UOM1:UON1048576 UYI1:UYJ1048576 VIE1:VIF1048576 VSA1:VSB1048576 WBW1:WBX1048576 WLS1:WLT1048576 WVO1:WVP1048576" xr:uid="{312230EB-666A-4735-B349-6DCCA6FA9F2F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C0450-8AD7-497E-B8B1-C99096E3AF6F}">
  <dimension ref="A1:AY10"/>
  <sheetViews>
    <sheetView topLeftCell="N1" workbookViewId="0">
      <selection activeCell="N2" sqref="N2"/>
    </sheetView>
  </sheetViews>
  <sheetFormatPr baseColWidth="10" defaultRowHeight="14.5" x14ac:dyDescent="0.35"/>
  <cols>
    <col min="1" max="1" width="8.81640625" style="77" customWidth="1"/>
    <col min="2" max="2" width="10.90625" style="77"/>
    <col min="3" max="3" width="6.36328125" style="77" bestFit="1" customWidth="1"/>
    <col min="4" max="4" width="6.6328125" style="77" bestFit="1" customWidth="1"/>
    <col min="5" max="5" width="10.26953125" style="77" bestFit="1" customWidth="1"/>
    <col min="6" max="6" width="10.90625" style="77"/>
    <col min="7" max="8" width="8.453125" style="77" bestFit="1" customWidth="1"/>
    <col min="9" max="9" width="10.6328125" style="78" bestFit="1" customWidth="1"/>
    <col min="10" max="10" width="9.81640625" style="78" bestFit="1" customWidth="1"/>
    <col min="11" max="12" width="10.90625" style="77"/>
    <col min="13" max="13" width="8.81640625" style="77" bestFit="1" customWidth="1"/>
    <col min="14" max="30" width="10.90625" style="77"/>
    <col min="31" max="31" width="11.81640625" style="77" customWidth="1"/>
    <col min="32" max="32" width="10.90625" style="77"/>
    <col min="33" max="33" width="12" style="77" customWidth="1"/>
    <col min="34" max="40" width="10.90625" style="77"/>
    <col min="41" max="41" width="13.6328125" style="77" customWidth="1"/>
    <col min="42" max="42" width="10.90625" style="77"/>
    <col min="43" max="43" width="13.6328125" style="77" customWidth="1"/>
    <col min="44" max="44" width="10.90625" style="77"/>
    <col min="45" max="45" width="11.90625" style="77" customWidth="1"/>
    <col min="46" max="46" width="12.7265625" style="77" bestFit="1" customWidth="1"/>
    <col min="47" max="47" width="10.90625" style="77"/>
    <col min="48" max="48" width="14.6328125" style="77" customWidth="1"/>
    <col min="49" max="49" width="13" style="77" customWidth="1"/>
    <col min="50" max="50" width="10.90625" style="77"/>
    <col min="51" max="51" width="12.54296875" style="77" customWidth="1"/>
    <col min="52" max="16384" width="10.90625" style="77"/>
  </cols>
  <sheetData>
    <row r="1" spans="1:51" s="71" customFormat="1" ht="10" x14ac:dyDescent="0.2">
      <c r="A1" s="46">
        <v>45777</v>
      </c>
      <c r="B1" s="47"/>
      <c r="C1" s="47"/>
      <c r="D1" s="47"/>
      <c r="E1" s="47"/>
      <c r="F1" s="47"/>
      <c r="G1" s="48"/>
      <c r="H1" s="48"/>
      <c r="I1" s="68">
        <f>+SUBTOTAL(9,I3:I1048576)</f>
        <v>35105683</v>
      </c>
      <c r="J1" s="68">
        <f>+SUBTOTAL(9,J3:J1048576)</f>
        <v>2293527</v>
      </c>
      <c r="K1" s="47"/>
      <c r="L1" s="47"/>
      <c r="M1" s="47"/>
      <c r="N1" s="65">
        <f>+J1-SUM(AK1:AS1)</f>
        <v>0</v>
      </c>
      <c r="O1" s="66"/>
      <c r="P1" s="64">
        <f>+SUBTOTAL(9,P3:P26698)</f>
        <v>857079</v>
      </c>
      <c r="Q1" s="67"/>
      <c r="R1" s="66"/>
      <c r="S1" s="48"/>
      <c r="T1" s="48"/>
      <c r="U1" s="48"/>
      <c r="V1" s="48"/>
      <c r="W1" s="66"/>
      <c r="X1" s="66"/>
      <c r="Y1" s="68"/>
      <c r="Z1" s="68">
        <f t="shared" ref="Y1:AB1" si="0">+SUBTOTAL(9,Z3:Z26698)</f>
        <v>17444789</v>
      </c>
      <c r="AA1" s="68">
        <f t="shared" si="0"/>
        <v>139400</v>
      </c>
      <c r="AB1" s="68">
        <f t="shared" si="0"/>
        <v>202672</v>
      </c>
      <c r="AC1" s="66"/>
      <c r="AD1" s="68">
        <f t="shared" ref="AD1" si="1">+SUBTOTAL(9,AD3:AD26698)</f>
        <v>981872</v>
      </c>
      <c r="AE1" s="47"/>
      <c r="AF1" s="47"/>
      <c r="AG1" s="47"/>
      <c r="AH1" s="47"/>
      <c r="AI1" s="47"/>
      <c r="AJ1" s="47"/>
      <c r="AK1" s="64">
        <f t="shared" ref="AK1:AT1" si="2">+SUBTOTAL(9,AK3:AK26698)</f>
        <v>0</v>
      </c>
      <c r="AL1" s="64">
        <f t="shared" si="2"/>
        <v>0</v>
      </c>
      <c r="AM1" s="64">
        <f t="shared" si="2"/>
        <v>0</v>
      </c>
      <c r="AN1" s="64">
        <f t="shared" si="2"/>
        <v>0</v>
      </c>
      <c r="AO1" s="64">
        <f t="shared" si="2"/>
        <v>0</v>
      </c>
      <c r="AP1" s="64">
        <f t="shared" si="2"/>
        <v>139400</v>
      </c>
      <c r="AQ1" s="64">
        <f t="shared" si="2"/>
        <v>1311655</v>
      </c>
      <c r="AR1" s="64">
        <f t="shared" si="2"/>
        <v>842472</v>
      </c>
      <c r="AS1" s="64">
        <f t="shared" si="2"/>
        <v>0</v>
      </c>
      <c r="AT1" s="64">
        <f t="shared" si="2"/>
        <v>17660894</v>
      </c>
      <c r="AU1" s="69"/>
      <c r="AV1" s="69"/>
      <c r="AW1" s="69"/>
      <c r="AX1" s="69"/>
      <c r="AY1" s="70"/>
    </row>
    <row r="2" spans="1:51" s="71" customFormat="1" ht="30" x14ac:dyDescent="0.2">
      <c r="A2" s="49" t="s">
        <v>40</v>
      </c>
      <c r="B2" s="49" t="s">
        <v>41</v>
      </c>
      <c r="C2" s="49" t="s">
        <v>42</v>
      </c>
      <c r="D2" s="49" t="s">
        <v>43</v>
      </c>
      <c r="E2" s="49" t="s">
        <v>62</v>
      </c>
      <c r="F2" s="49" t="s">
        <v>63</v>
      </c>
      <c r="G2" s="50" t="s">
        <v>44</v>
      </c>
      <c r="H2" s="50" t="s">
        <v>45</v>
      </c>
      <c r="I2" s="51" t="s">
        <v>46</v>
      </c>
      <c r="J2" s="51" t="s">
        <v>47</v>
      </c>
      <c r="K2" s="49" t="s">
        <v>48</v>
      </c>
      <c r="L2" s="49" t="s">
        <v>49</v>
      </c>
      <c r="M2" s="49" t="s">
        <v>50</v>
      </c>
      <c r="N2" s="52" t="s">
        <v>64</v>
      </c>
      <c r="O2" s="53" t="str">
        <f ca="1">+CONCATENATE("ESTADO EPS ",TEXT(TODAY(),"DD-MM-YYYY"))</f>
        <v>ESTADO EPS 15-05-2025</v>
      </c>
      <c r="P2" s="54" t="s">
        <v>65</v>
      </c>
      <c r="Q2" s="55" t="s">
        <v>66</v>
      </c>
      <c r="R2" s="56" t="s">
        <v>67</v>
      </c>
      <c r="S2" s="57" t="s">
        <v>68</v>
      </c>
      <c r="T2" s="57" t="s">
        <v>69</v>
      </c>
      <c r="U2" s="57" t="s">
        <v>70</v>
      </c>
      <c r="V2" s="57" t="s">
        <v>71</v>
      </c>
      <c r="W2" s="56" t="s">
        <v>72</v>
      </c>
      <c r="X2" s="56" t="s">
        <v>73</v>
      </c>
      <c r="Y2" s="58" t="s">
        <v>74</v>
      </c>
      <c r="Z2" s="58" t="s">
        <v>75</v>
      </c>
      <c r="AA2" s="58" t="s">
        <v>76</v>
      </c>
      <c r="AB2" s="58" t="s">
        <v>77</v>
      </c>
      <c r="AC2" s="56" t="s">
        <v>79</v>
      </c>
      <c r="AD2" s="59" t="s">
        <v>80</v>
      </c>
      <c r="AE2" s="60" t="s">
        <v>81</v>
      </c>
      <c r="AF2" s="60" t="s">
        <v>82</v>
      </c>
      <c r="AG2" s="60" t="s">
        <v>83</v>
      </c>
      <c r="AH2" s="60" t="s">
        <v>84</v>
      </c>
      <c r="AI2" s="60" t="s">
        <v>85</v>
      </c>
      <c r="AJ2" s="60" t="s">
        <v>86</v>
      </c>
      <c r="AK2" s="61" t="s">
        <v>87</v>
      </c>
      <c r="AL2" s="61" t="s">
        <v>88</v>
      </c>
      <c r="AM2" s="61" t="s">
        <v>89</v>
      </c>
      <c r="AN2" s="61" t="s">
        <v>77</v>
      </c>
      <c r="AO2" s="61" t="s">
        <v>90</v>
      </c>
      <c r="AP2" s="61" t="s">
        <v>76</v>
      </c>
      <c r="AQ2" s="61" t="s">
        <v>91</v>
      </c>
      <c r="AR2" s="61" t="s">
        <v>92</v>
      </c>
      <c r="AS2" s="62" t="s">
        <v>93</v>
      </c>
      <c r="AT2" s="63" t="s">
        <v>94</v>
      </c>
      <c r="AU2" s="63" t="s">
        <v>95</v>
      </c>
      <c r="AV2" s="63" t="s">
        <v>96</v>
      </c>
      <c r="AW2" s="63" t="s">
        <v>97</v>
      </c>
      <c r="AX2" s="63" t="s">
        <v>98</v>
      </c>
      <c r="AY2" s="63" t="s">
        <v>99</v>
      </c>
    </row>
    <row r="3" spans="1:51" s="71" customFormat="1" ht="10" x14ac:dyDescent="0.2">
      <c r="A3" s="72">
        <v>892000501</v>
      </c>
      <c r="B3" s="72" t="s">
        <v>100</v>
      </c>
      <c r="C3" s="72" t="s">
        <v>52</v>
      </c>
      <c r="D3" s="72">
        <v>64163</v>
      </c>
      <c r="E3" s="72" t="s">
        <v>101</v>
      </c>
      <c r="F3" s="72" t="str">
        <f t="shared" ref="F3:F6" si="3">_xlfn.CONCAT($A3,"_",E3)</f>
        <v>892000501_HDVE64163</v>
      </c>
      <c r="G3" s="73">
        <v>44270</v>
      </c>
      <c r="H3" s="73">
        <v>44291</v>
      </c>
      <c r="I3" s="74">
        <v>18318142</v>
      </c>
      <c r="J3" s="74">
        <v>454576</v>
      </c>
      <c r="K3" s="72" t="s">
        <v>53</v>
      </c>
      <c r="L3" s="72" t="s">
        <v>54</v>
      </c>
      <c r="M3" s="72" t="s">
        <v>55</v>
      </c>
      <c r="N3" s="72" t="s">
        <v>128</v>
      </c>
      <c r="O3" s="72" t="s">
        <v>125</v>
      </c>
      <c r="P3" s="74">
        <v>0</v>
      </c>
      <c r="Q3" s="72"/>
      <c r="R3" s="72" t="s">
        <v>102</v>
      </c>
      <c r="S3" s="73">
        <v>44270</v>
      </c>
      <c r="T3" s="73">
        <v>44291</v>
      </c>
      <c r="U3" s="73">
        <v>45378</v>
      </c>
      <c r="V3" s="73"/>
      <c r="W3" s="75">
        <v>399</v>
      </c>
      <c r="X3" s="75" t="s">
        <v>103</v>
      </c>
      <c r="Y3" s="76" t="s">
        <v>103</v>
      </c>
      <c r="Z3" s="74">
        <v>657248</v>
      </c>
      <c r="AA3" s="74">
        <v>0</v>
      </c>
      <c r="AB3" s="74">
        <v>202672</v>
      </c>
      <c r="AC3" s="72" t="s">
        <v>104</v>
      </c>
      <c r="AD3" s="74">
        <v>0</v>
      </c>
      <c r="AE3" s="72"/>
      <c r="AF3" s="72"/>
      <c r="AG3" s="72"/>
      <c r="AH3" s="72"/>
      <c r="AI3" s="72"/>
      <c r="AJ3" s="72" t="s">
        <v>105</v>
      </c>
      <c r="AK3" s="74">
        <v>0</v>
      </c>
      <c r="AL3" s="74">
        <v>0</v>
      </c>
      <c r="AM3" s="74">
        <v>0</v>
      </c>
      <c r="AN3" s="74">
        <v>0</v>
      </c>
      <c r="AO3" s="74">
        <v>0</v>
      </c>
      <c r="AP3" s="74">
        <v>0</v>
      </c>
      <c r="AQ3" s="74">
        <v>454576</v>
      </c>
      <c r="AR3" s="74">
        <v>0</v>
      </c>
      <c r="AS3" s="74">
        <v>0</v>
      </c>
      <c r="AT3" s="74">
        <v>17660894</v>
      </c>
      <c r="AU3" s="74">
        <v>0</v>
      </c>
      <c r="AV3" s="72">
        <v>2201076774</v>
      </c>
      <c r="AW3" s="73">
        <v>44376</v>
      </c>
      <c r="AX3" s="72"/>
      <c r="AY3" s="74">
        <v>0</v>
      </c>
    </row>
    <row r="4" spans="1:51" s="71" customFormat="1" ht="10" x14ac:dyDescent="0.2">
      <c r="A4" s="72">
        <v>892000501</v>
      </c>
      <c r="B4" s="72" t="s">
        <v>100</v>
      </c>
      <c r="C4" s="72" t="s">
        <v>52</v>
      </c>
      <c r="D4" s="72">
        <v>64164</v>
      </c>
      <c r="E4" s="72" t="s">
        <v>106</v>
      </c>
      <c r="F4" s="72" t="str">
        <f t="shared" si="3"/>
        <v>892000501_HDVE64164</v>
      </c>
      <c r="G4" s="73">
        <v>44270</v>
      </c>
      <c r="H4" s="73">
        <v>44364</v>
      </c>
      <c r="I4" s="74">
        <v>842472</v>
      </c>
      <c r="J4" s="74">
        <v>842472</v>
      </c>
      <c r="K4" s="72" t="s">
        <v>56</v>
      </c>
      <c r="L4" s="72" t="s">
        <v>54</v>
      </c>
      <c r="M4" s="72" t="s">
        <v>55</v>
      </c>
      <c r="N4" s="72" t="s">
        <v>129</v>
      </c>
      <c r="O4" s="72" t="s">
        <v>126</v>
      </c>
      <c r="P4" s="74">
        <v>0</v>
      </c>
      <c r="Q4" s="72"/>
      <c r="R4" s="72" t="s">
        <v>107</v>
      </c>
      <c r="S4" s="73">
        <v>44270</v>
      </c>
      <c r="T4" s="73">
        <v>45789</v>
      </c>
      <c r="U4" s="73"/>
      <c r="V4" s="73"/>
      <c r="W4" s="75">
        <v>-12</v>
      </c>
      <c r="X4" s="75" t="s">
        <v>108</v>
      </c>
      <c r="Y4" s="76" t="e">
        <v>#VALUE!</v>
      </c>
      <c r="Z4" s="74">
        <v>842472</v>
      </c>
      <c r="AA4" s="74">
        <v>0</v>
      </c>
      <c r="AB4" s="74">
        <v>0</v>
      </c>
      <c r="AC4" s="72" t="s">
        <v>109</v>
      </c>
      <c r="AD4" s="74">
        <v>842472</v>
      </c>
      <c r="AE4" s="72" t="s">
        <v>78</v>
      </c>
      <c r="AF4" s="72" t="s">
        <v>110</v>
      </c>
      <c r="AG4" s="72" t="s">
        <v>111</v>
      </c>
      <c r="AH4" s="72" t="s">
        <v>112</v>
      </c>
      <c r="AI4" s="72" t="s">
        <v>113</v>
      </c>
      <c r="AJ4" s="72"/>
      <c r="AK4" s="74">
        <v>0</v>
      </c>
      <c r="AL4" s="74">
        <v>0</v>
      </c>
      <c r="AM4" s="74">
        <v>0</v>
      </c>
      <c r="AN4" s="74">
        <v>0</v>
      </c>
      <c r="AO4" s="74">
        <v>0</v>
      </c>
      <c r="AP4" s="74">
        <v>0</v>
      </c>
      <c r="AQ4" s="74">
        <v>0</v>
      </c>
      <c r="AR4" s="74">
        <v>842472</v>
      </c>
      <c r="AS4" s="74">
        <v>0</v>
      </c>
      <c r="AT4" s="74">
        <v>0</v>
      </c>
      <c r="AU4" s="74">
        <v>0</v>
      </c>
      <c r="AV4" s="72"/>
      <c r="AW4" s="72"/>
      <c r="AX4" s="72"/>
      <c r="AY4" s="74">
        <v>0</v>
      </c>
    </row>
    <row r="5" spans="1:51" s="71" customFormat="1" ht="10" x14ac:dyDescent="0.2">
      <c r="A5" s="72">
        <v>892000501</v>
      </c>
      <c r="B5" s="72" t="s">
        <v>100</v>
      </c>
      <c r="C5" s="72" t="s">
        <v>52</v>
      </c>
      <c r="D5" s="72">
        <v>1037799</v>
      </c>
      <c r="E5" s="72" t="s">
        <v>114</v>
      </c>
      <c r="F5" s="72" t="str">
        <f t="shared" si="3"/>
        <v>892000501_HDVE1037799</v>
      </c>
      <c r="G5" s="73">
        <v>45587</v>
      </c>
      <c r="H5" s="73">
        <v>45602</v>
      </c>
      <c r="I5" s="74">
        <v>15087990</v>
      </c>
      <c r="J5" s="74">
        <v>139400</v>
      </c>
      <c r="K5" s="72" t="s">
        <v>56</v>
      </c>
      <c r="L5" s="72" t="s">
        <v>54</v>
      </c>
      <c r="M5" s="72" t="s">
        <v>55</v>
      </c>
      <c r="N5" s="72" t="s">
        <v>130</v>
      </c>
      <c r="O5" s="72" t="s">
        <v>127</v>
      </c>
      <c r="P5" s="74">
        <v>0</v>
      </c>
      <c r="Q5" s="72"/>
      <c r="R5" s="72" t="s">
        <v>115</v>
      </c>
      <c r="S5" s="73">
        <v>45587</v>
      </c>
      <c r="T5" s="73">
        <v>45659</v>
      </c>
      <c r="U5" s="73">
        <v>45680</v>
      </c>
      <c r="V5" s="73"/>
      <c r="W5" s="75">
        <v>97</v>
      </c>
      <c r="X5" s="75" t="s">
        <v>116</v>
      </c>
      <c r="Y5" s="76" t="s">
        <v>103</v>
      </c>
      <c r="Z5" s="74">
        <v>15087990</v>
      </c>
      <c r="AA5" s="74">
        <v>139400</v>
      </c>
      <c r="AB5" s="74">
        <v>0</v>
      </c>
      <c r="AC5" s="72" t="s">
        <v>117</v>
      </c>
      <c r="AD5" s="74">
        <v>139400</v>
      </c>
      <c r="AE5" s="72" t="s">
        <v>21</v>
      </c>
      <c r="AF5" s="72" t="s">
        <v>118</v>
      </c>
      <c r="AG5" s="72" t="s">
        <v>119</v>
      </c>
      <c r="AH5" s="72" t="s">
        <v>120</v>
      </c>
      <c r="AI5" s="72" t="s">
        <v>121</v>
      </c>
      <c r="AJ5" s="72" t="s">
        <v>122</v>
      </c>
      <c r="AK5" s="74">
        <v>0</v>
      </c>
      <c r="AL5" s="74">
        <v>0</v>
      </c>
      <c r="AM5" s="74">
        <v>0</v>
      </c>
      <c r="AN5" s="74">
        <v>0</v>
      </c>
      <c r="AO5" s="74">
        <v>0</v>
      </c>
      <c r="AP5" s="74">
        <v>139400</v>
      </c>
      <c r="AQ5" s="74">
        <v>0</v>
      </c>
      <c r="AR5" s="74">
        <v>0</v>
      </c>
      <c r="AS5" s="74">
        <v>0</v>
      </c>
      <c r="AT5" s="74">
        <v>0</v>
      </c>
      <c r="AU5" s="74">
        <v>0</v>
      </c>
      <c r="AV5" s="72"/>
      <c r="AW5" s="72"/>
      <c r="AX5" s="72"/>
      <c r="AY5" s="74">
        <v>0</v>
      </c>
    </row>
    <row r="6" spans="1:51" s="71" customFormat="1" ht="10" x14ac:dyDescent="0.2">
      <c r="A6" s="72">
        <v>892000501</v>
      </c>
      <c r="B6" s="72" t="s">
        <v>100</v>
      </c>
      <c r="C6" s="72" t="s">
        <v>52</v>
      </c>
      <c r="D6" s="72">
        <v>1072130</v>
      </c>
      <c r="E6" s="72" t="s">
        <v>123</v>
      </c>
      <c r="F6" s="72" t="str">
        <f t="shared" si="3"/>
        <v>892000501_HDVE1072130</v>
      </c>
      <c r="G6" s="73">
        <v>45641</v>
      </c>
      <c r="H6" s="73">
        <v>45702</v>
      </c>
      <c r="I6" s="74">
        <v>857079</v>
      </c>
      <c r="J6" s="74">
        <v>857079</v>
      </c>
      <c r="K6" s="72" t="s">
        <v>56</v>
      </c>
      <c r="L6" s="72" t="s">
        <v>54</v>
      </c>
      <c r="M6" s="72" t="s">
        <v>55</v>
      </c>
      <c r="N6" s="72" t="e">
        <v>#N/A</v>
      </c>
      <c r="O6" s="72" t="s">
        <v>125</v>
      </c>
      <c r="P6" s="74">
        <v>857079</v>
      </c>
      <c r="Q6" s="72">
        <v>1222564683</v>
      </c>
      <c r="R6" s="72" t="s">
        <v>102</v>
      </c>
      <c r="S6" s="73">
        <v>45641</v>
      </c>
      <c r="T6" s="73">
        <v>45702</v>
      </c>
      <c r="U6" s="73">
        <v>45703</v>
      </c>
      <c r="V6" s="73"/>
      <c r="W6" s="75">
        <v>74</v>
      </c>
      <c r="X6" s="75" t="s">
        <v>124</v>
      </c>
      <c r="Y6" s="76" t="s">
        <v>103</v>
      </c>
      <c r="Z6" s="74">
        <v>857079</v>
      </c>
      <c r="AA6" s="74">
        <v>0</v>
      </c>
      <c r="AB6" s="74">
        <v>0</v>
      </c>
      <c r="AC6" s="72"/>
      <c r="AD6" s="74">
        <v>0</v>
      </c>
      <c r="AE6" s="72"/>
      <c r="AF6" s="72"/>
      <c r="AG6" s="72"/>
      <c r="AH6" s="72"/>
      <c r="AI6" s="72"/>
      <c r="AJ6" s="72" t="s">
        <v>122</v>
      </c>
      <c r="AK6" s="74">
        <v>0</v>
      </c>
      <c r="AL6" s="74">
        <v>0</v>
      </c>
      <c r="AM6" s="74">
        <v>0</v>
      </c>
      <c r="AN6" s="74">
        <v>0</v>
      </c>
      <c r="AO6" s="74">
        <v>0</v>
      </c>
      <c r="AP6" s="74">
        <v>0</v>
      </c>
      <c r="AQ6" s="74">
        <v>857079</v>
      </c>
      <c r="AR6" s="74">
        <v>0</v>
      </c>
      <c r="AS6" s="74">
        <v>0</v>
      </c>
      <c r="AT6" s="74">
        <v>0</v>
      </c>
      <c r="AU6" s="74">
        <v>0</v>
      </c>
      <c r="AV6" s="72"/>
      <c r="AW6" s="72"/>
      <c r="AX6" s="72"/>
      <c r="AY6" s="74">
        <v>0</v>
      </c>
    </row>
    <row r="10" spans="1:51" x14ac:dyDescent="0.35">
      <c r="Y10" s="88"/>
    </row>
  </sheetData>
  <protectedRanges>
    <protectedRange algorithmName="SHA-512" hashValue="9+ah9tJAD1d4FIK7boMSAp9ZhkqWOsKcliwsS35JSOsk0Aea+c/2yFVjBeVDsv7trYxT+iUP9dPVCIbjcjaMoQ==" saltValue="Z7GArlXd1BdcXotzmJqK/w==" spinCount="100000" sqref="A3:B6" name="Rango1_3_5"/>
  </protectedRanges>
  <conditionalFormatting sqref="E1">
    <cfRule type="duplicateValues" dxfId="7" priority="7"/>
    <cfRule type="duplicateValues" dxfId="6" priority="8"/>
    <cfRule type="duplicateValues" dxfId="5" priority="9"/>
  </conditionalFormatting>
  <conditionalFormatting sqref="E2">
    <cfRule type="duplicateValues" dxfId="4" priority="3"/>
    <cfRule type="duplicateValues" dxfId="3" priority="4"/>
    <cfRule type="duplicateValues" dxfId="2" priority="6"/>
  </conditionalFormatting>
  <conditionalFormatting sqref="E3:E6">
    <cfRule type="duplicateValues" dxfId="1" priority="1"/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6 AQ3 AR4 AP5 AQ6" xr:uid="{2DF83FB8-5B98-45AE-AD85-BF25DA39F27B}">
      <formula1>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48891-94A7-475C-A357-1F28EAD4C501}">
  <dimension ref="B1:J42"/>
  <sheetViews>
    <sheetView showGridLines="0" tabSelected="1" topLeftCell="A7" zoomScaleNormal="100" workbookViewId="0">
      <selection activeCell="N26" sqref="N26"/>
    </sheetView>
  </sheetViews>
  <sheetFormatPr baseColWidth="10" defaultColWidth="10.90625" defaultRowHeight="12.5" x14ac:dyDescent="0.25"/>
  <cols>
    <col min="1" max="1" width="1" style="89" customWidth="1"/>
    <col min="2" max="2" width="10.90625" style="89"/>
    <col min="3" max="3" width="17.54296875" style="89" customWidth="1"/>
    <col min="4" max="4" width="11.54296875" style="89" customWidth="1"/>
    <col min="5" max="8" width="10.90625" style="89"/>
    <col min="9" max="9" width="22.54296875" style="89" customWidth="1"/>
    <col min="10" max="10" width="14" style="89" customWidth="1"/>
    <col min="11" max="11" width="1.81640625" style="89" customWidth="1"/>
    <col min="12" max="16384" width="10.90625" style="89"/>
  </cols>
  <sheetData>
    <row r="1" spans="2:10" ht="6" customHeight="1" thickBot="1" x14ac:dyDescent="0.3"/>
    <row r="2" spans="2:10" ht="19.5" customHeight="1" x14ac:dyDescent="0.25">
      <c r="B2" s="90"/>
      <c r="C2" s="91"/>
      <c r="D2" s="92" t="s">
        <v>131</v>
      </c>
      <c r="E2" s="93"/>
      <c r="F2" s="93"/>
      <c r="G2" s="93"/>
      <c r="H2" s="93"/>
      <c r="I2" s="94"/>
      <c r="J2" s="95" t="s">
        <v>132</v>
      </c>
    </row>
    <row r="3" spans="2:10" ht="15.75" customHeight="1" thickBot="1" x14ac:dyDescent="0.3">
      <c r="B3" s="96"/>
      <c r="C3" s="97"/>
      <c r="D3" s="98"/>
      <c r="E3" s="99"/>
      <c r="F3" s="99"/>
      <c r="G3" s="99"/>
      <c r="H3" s="99"/>
      <c r="I3" s="100"/>
      <c r="J3" s="101"/>
    </row>
    <row r="4" spans="2:10" ht="13" x14ac:dyDescent="0.25">
      <c r="B4" s="96"/>
      <c r="C4" s="97"/>
      <c r="D4" s="102"/>
      <c r="E4" s="103"/>
      <c r="F4" s="103"/>
      <c r="G4" s="103"/>
      <c r="H4" s="103"/>
      <c r="I4" s="104"/>
      <c r="J4" s="105"/>
    </row>
    <row r="5" spans="2:10" ht="13" x14ac:dyDescent="0.25">
      <c r="B5" s="96"/>
      <c r="C5" s="97"/>
      <c r="D5" s="106" t="s">
        <v>133</v>
      </c>
      <c r="E5" s="107"/>
      <c r="F5" s="107"/>
      <c r="G5" s="107"/>
      <c r="H5" s="107"/>
      <c r="I5" s="108"/>
      <c r="J5" s="108" t="s">
        <v>134</v>
      </c>
    </row>
    <row r="6" spans="2:10" ht="13.5" thickBot="1" x14ac:dyDescent="0.3">
      <c r="B6" s="109"/>
      <c r="C6" s="110"/>
      <c r="D6" s="111"/>
      <c r="E6" s="112"/>
      <c r="F6" s="112"/>
      <c r="G6" s="112"/>
      <c r="H6" s="112"/>
      <c r="I6" s="113"/>
      <c r="J6" s="114"/>
    </row>
    <row r="7" spans="2:10" x14ac:dyDescent="0.25">
      <c r="B7" s="115"/>
      <c r="J7" s="116"/>
    </row>
    <row r="8" spans="2:10" x14ac:dyDescent="0.25">
      <c r="B8" s="115"/>
      <c r="J8" s="116"/>
    </row>
    <row r="9" spans="2:10" x14ac:dyDescent="0.25">
      <c r="B9" s="115"/>
      <c r="C9" s="89" t="str">
        <f ca="1">+CONCATENATE("Santiago de Cali, ",TEXT(TODAY(),"MMMM DD YYYY"))</f>
        <v>Santiago de Cali, mayo 15 2025</v>
      </c>
      <c r="J9" s="116"/>
    </row>
    <row r="10" spans="2:10" ht="13" x14ac:dyDescent="0.3">
      <c r="B10" s="115"/>
      <c r="C10" s="117"/>
      <c r="E10" s="118"/>
      <c r="H10" s="119"/>
      <c r="J10" s="116"/>
    </row>
    <row r="11" spans="2:10" x14ac:dyDescent="0.25">
      <c r="B11" s="115"/>
      <c r="J11" s="116"/>
    </row>
    <row r="12" spans="2:10" ht="13" x14ac:dyDescent="0.3">
      <c r="B12" s="115"/>
      <c r="C12" s="117" t="s">
        <v>163</v>
      </c>
      <c r="J12" s="116"/>
    </row>
    <row r="13" spans="2:10" ht="13" x14ac:dyDescent="0.3">
      <c r="B13" s="115"/>
      <c r="C13" s="117" t="s">
        <v>164</v>
      </c>
      <c r="J13" s="116"/>
    </row>
    <row r="14" spans="2:10" x14ac:dyDescent="0.25">
      <c r="B14" s="115"/>
      <c r="J14" s="116"/>
    </row>
    <row r="15" spans="2:10" x14ac:dyDescent="0.25">
      <c r="B15" s="115"/>
      <c r="C15" s="89" t="s">
        <v>165</v>
      </c>
      <c r="J15" s="116"/>
    </row>
    <row r="16" spans="2:10" x14ac:dyDescent="0.25">
      <c r="B16" s="115"/>
      <c r="C16" s="120"/>
      <c r="J16" s="116"/>
    </row>
    <row r="17" spans="2:10" ht="13" x14ac:dyDescent="0.25">
      <c r="B17" s="115"/>
      <c r="C17" s="89" t="s">
        <v>166</v>
      </c>
      <c r="D17" s="118"/>
      <c r="H17" s="121" t="s">
        <v>135</v>
      </c>
      <c r="I17" s="122" t="s">
        <v>136</v>
      </c>
      <c r="J17" s="116"/>
    </row>
    <row r="18" spans="2:10" ht="13" x14ac:dyDescent="0.3">
      <c r="B18" s="115"/>
      <c r="C18" s="117" t="s">
        <v>137</v>
      </c>
      <c r="D18" s="117"/>
      <c r="E18" s="117"/>
      <c r="F18" s="117"/>
      <c r="H18" s="123">
        <v>4</v>
      </c>
      <c r="I18" s="124">
        <v>2293527</v>
      </c>
      <c r="J18" s="116"/>
    </row>
    <row r="19" spans="2:10" x14ac:dyDescent="0.25">
      <c r="B19" s="115"/>
      <c r="C19" s="89" t="s">
        <v>138</v>
      </c>
      <c r="H19" s="125">
        <v>0</v>
      </c>
      <c r="I19" s="126">
        <v>0</v>
      </c>
      <c r="J19" s="116"/>
    </row>
    <row r="20" spans="2:10" x14ac:dyDescent="0.25">
      <c r="B20" s="115"/>
      <c r="C20" s="89" t="s">
        <v>139</v>
      </c>
      <c r="H20" s="125">
        <v>0</v>
      </c>
      <c r="I20" s="126">
        <v>0</v>
      </c>
      <c r="J20" s="116"/>
    </row>
    <row r="21" spans="2:10" x14ac:dyDescent="0.25">
      <c r="B21" s="115"/>
      <c r="C21" s="89" t="s">
        <v>140</v>
      </c>
      <c r="H21" s="125">
        <v>0</v>
      </c>
      <c r="I21" s="126">
        <v>0</v>
      </c>
      <c r="J21" s="116"/>
    </row>
    <row r="22" spans="2:10" x14ac:dyDescent="0.25">
      <c r="B22" s="115"/>
      <c r="C22" s="89" t="s">
        <v>141</v>
      </c>
      <c r="H22" s="125">
        <v>0</v>
      </c>
      <c r="I22" s="126">
        <v>0</v>
      </c>
      <c r="J22" s="116"/>
    </row>
    <row r="23" spans="2:10" x14ac:dyDescent="0.25">
      <c r="B23" s="115"/>
      <c r="C23" s="89" t="s">
        <v>142</v>
      </c>
      <c r="H23" s="125">
        <v>0</v>
      </c>
      <c r="I23" s="126">
        <v>0</v>
      </c>
      <c r="J23" s="116"/>
    </row>
    <row r="24" spans="2:10" ht="13" thickBot="1" x14ac:dyDescent="0.3">
      <c r="B24" s="115"/>
      <c r="C24" s="89" t="s">
        <v>143</v>
      </c>
      <c r="H24" s="127">
        <v>1</v>
      </c>
      <c r="I24" s="128">
        <v>139400</v>
      </c>
      <c r="J24" s="116"/>
    </row>
    <row r="25" spans="2:10" ht="13" x14ac:dyDescent="0.3">
      <c r="B25" s="115"/>
      <c r="C25" s="117" t="s">
        <v>144</v>
      </c>
      <c r="D25" s="117"/>
      <c r="E25" s="117"/>
      <c r="F25" s="117"/>
      <c r="H25" s="123">
        <f>H19+H20+H21+H22+H24+H23</f>
        <v>1</v>
      </c>
      <c r="I25" s="124">
        <f>I19+I20+I21+I22+I24+I23</f>
        <v>139400</v>
      </c>
      <c r="J25" s="116"/>
    </row>
    <row r="26" spans="2:10" x14ac:dyDescent="0.25">
      <c r="B26" s="115"/>
      <c r="C26" s="89" t="s">
        <v>145</v>
      </c>
      <c r="H26" s="125">
        <v>2</v>
      </c>
      <c r="I26" s="126">
        <v>1311655</v>
      </c>
      <c r="J26" s="116"/>
    </row>
    <row r="27" spans="2:10" ht="13" thickBot="1" x14ac:dyDescent="0.3">
      <c r="B27" s="115"/>
      <c r="C27" s="89" t="s">
        <v>92</v>
      </c>
      <c r="H27" s="127">
        <v>1</v>
      </c>
      <c r="I27" s="128">
        <v>842472</v>
      </c>
      <c r="J27" s="116"/>
    </row>
    <row r="28" spans="2:10" ht="13" x14ac:dyDescent="0.3">
      <c r="B28" s="115"/>
      <c r="C28" s="117" t="s">
        <v>146</v>
      </c>
      <c r="D28" s="117"/>
      <c r="E28" s="117"/>
      <c r="F28" s="117"/>
      <c r="H28" s="123">
        <f>H26+H27</f>
        <v>3</v>
      </c>
      <c r="I28" s="124">
        <f>I26+I27</f>
        <v>2154127</v>
      </c>
      <c r="J28" s="116"/>
    </row>
    <row r="29" spans="2:10" ht="13.5" thickBot="1" x14ac:dyDescent="0.35">
      <c r="B29" s="115"/>
      <c r="C29" s="89" t="s">
        <v>147</v>
      </c>
      <c r="D29" s="117"/>
      <c r="E29" s="117"/>
      <c r="F29" s="117"/>
      <c r="H29" s="127">
        <v>0</v>
      </c>
      <c r="I29" s="128">
        <v>0</v>
      </c>
      <c r="J29" s="116"/>
    </row>
    <row r="30" spans="2:10" ht="13" x14ac:dyDescent="0.3">
      <c r="B30" s="115"/>
      <c r="C30" s="117" t="s">
        <v>148</v>
      </c>
      <c r="D30" s="117"/>
      <c r="E30" s="117"/>
      <c r="F30" s="117"/>
      <c r="H30" s="125">
        <f>H29</f>
        <v>0</v>
      </c>
      <c r="I30" s="126">
        <f>I29</f>
        <v>0</v>
      </c>
      <c r="J30" s="116"/>
    </row>
    <row r="31" spans="2:10" ht="13" x14ac:dyDescent="0.3">
      <c r="B31" s="115"/>
      <c r="C31" s="117"/>
      <c r="D31" s="117"/>
      <c r="E31" s="117"/>
      <c r="F31" s="117"/>
      <c r="H31" s="129"/>
      <c r="I31" s="124"/>
      <c r="J31" s="116"/>
    </row>
    <row r="32" spans="2:10" ht="13.5" thickBot="1" x14ac:dyDescent="0.35">
      <c r="B32" s="115"/>
      <c r="C32" s="117" t="s">
        <v>149</v>
      </c>
      <c r="D32" s="117"/>
      <c r="H32" s="130">
        <f>H25+H28+H30</f>
        <v>4</v>
      </c>
      <c r="I32" s="131">
        <f>I25+I28+I30</f>
        <v>2293527</v>
      </c>
      <c r="J32" s="116"/>
    </row>
    <row r="33" spans="2:10" ht="13.5" thickTop="1" x14ac:dyDescent="0.3">
      <c r="B33" s="115"/>
      <c r="C33" s="117"/>
      <c r="D33" s="117"/>
      <c r="H33" s="132">
        <f>+H18-H32</f>
        <v>0</v>
      </c>
      <c r="I33" s="126">
        <f>+I18-I32</f>
        <v>0</v>
      </c>
      <c r="J33" s="116"/>
    </row>
    <row r="34" spans="2:10" x14ac:dyDescent="0.25">
      <c r="B34" s="115"/>
      <c r="G34" s="132"/>
      <c r="H34" s="132"/>
      <c r="I34" s="132"/>
      <c r="J34" s="116"/>
    </row>
    <row r="35" spans="2:10" x14ac:dyDescent="0.25">
      <c r="B35" s="115"/>
      <c r="G35" s="132"/>
      <c r="H35" s="132"/>
      <c r="I35" s="132"/>
      <c r="J35" s="116"/>
    </row>
    <row r="36" spans="2:10" ht="13" x14ac:dyDescent="0.3">
      <c r="B36" s="115"/>
      <c r="C36" s="117"/>
      <c r="G36" s="132"/>
      <c r="H36" s="132"/>
      <c r="I36" s="132"/>
      <c r="J36" s="116"/>
    </row>
    <row r="37" spans="2:10" ht="13.5" thickBot="1" x14ac:dyDescent="0.35">
      <c r="B37" s="115"/>
      <c r="C37" s="133" t="s">
        <v>150</v>
      </c>
      <c r="D37" s="134"/>
      <c r="H37" s="133" t="s">
        <v>151</v>
      </c>
      <c r="I37" s="134"/>
      <c r="J37" s="116"/>
    </row>
    <row r="38" spans="2:10" ht="13" x14ac:dyDescent="0.3">
      <c r="B38" s="115"/>
      <c r="C38" s="117" t="s">
        <v>152</v>
      </c>
      <c r="D38" s="132"/>
      <c r="H38" s="135" t="s">
        <v>153</v>
      </c>
      <c r="I38" s="132"/>
      <c r="J38" s="116"/>
    </row>
    <row r="39" spans="2:10" ht="13" x14ac:dyDescent="0.3">
      <c r="B39" s="115"/>
      <c r="C39" s="117" t="s">
        <v>100</v>
      </c>
      <c r="H39" s="117" t="s">
        <v>154</v>
      </c>
      <c r="I39" s="132"/>
      <c r="J39" s="116"/>
    </row>
    <row r="40" spans="2:10" x14ac:dyDescent="0.25">
      <c r="B40" s="115"/>
      <c r="G40" s="132"/>
      <c r="H40" s="132"/>
      <c r="I40" s="132"/>
      <c r="J40" s="116"/>
    </row>
    <row r="41" spans="2:10" ht="12.75" customHeight="1" x14ac:dyDescent="0.25">
      <c r="B41" s="115"/>
      <c r="C41" s="136" t="s">
        <v>155</v>
      </c>
      <c r="D41" s="136"/>
      <c r="E41" s="136"/>
      <c r="F41" s="136"/>
      <c r="G41" s="136"/>
      <c r="H41" s="136"/>
      <c r="I41" s="136"/>
      <c r="J41" s="116"/>
    </row>
    <row r="42" spans="2:10" ht="18.75" customHeight="1" thickBot="1" x14ac:dyDescent="0.3">
      <c r="B42" s="137"/>
      <c r="C42" s="138"/>
      <c r="D42" s="138"/>
      <c r="E42" s="138"/>
      <c r="F42" s="138"/>
      <c r="G42" s="138"/>
      <c r="H42" s="138"/>
      <c r="I42" s="138"/>
      <c r="J42" s="13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D5081-5A51-4102-9625-B57A6CD83311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89" customWidth="1"/>
    <col min="2" max="2" width="11.453125" style="89"/>
    <col min="3" max="3" width="12.81640625" style="89" customWidth="1"/>
    <col min="4" max="4" width="22" style="89" customWidth="1"/>
    <col min="5" max="8" width="11.453125" style="89"/>
    <col min="9" max="9" width="24.81640625" style="89" customWidth="1"/>
    <col min="10" max="10" width="12.54296875" style="89" customWidth="1"/>
    <col min="11" max="11" width="1.81640625" style="89" customWidth="1"/>
    <col min="12" max="16384" width="11.453125" style="89"/>
  </cols>
  <sheetData>
    <row r="1" spans="2:10" ht="18" customHeight="1" thickBot="1" x14ac:dyDescent="0.3"/>
    <row r="2" spans="2:10" ht="19.5" customHeight="1" x14ac:dyDescent="0.25">
      <c r="B2" s="90"/>
      <c r="C2" s="91"/>
      <c r="D2" s="92" t="s">
        <v>156</v>
      </c>
      <c r="E2" s="93"/>
      <c r="F2" s="93"/>
      <c r="G2" s="93"/>
      <c r="H2" s="93"/>
      <c r="I2" s="94"/>
      <c r="J2" s="95" t="s">
        <v>132</v>
      </c>
    </row>
    <row r="3" spans="2:10" ht="15.75" customHeight="1" thickBot="1" x14ac:dyDescent="0.3">
      <c r="B3" s="96"/>
      <c r="C3" s="97"/>
      <c r="D3" s="98"/>
      <c r="E3" s="99"/>
      <c r="F3" s="99"/>
      <c r="G3" s="99"/>
      <c r="H3" s="99"/>
      <c r="I3" s="100"/>
      <c r="J3" s="101"/>
    </row>
    <row r="4" spans="2:10" ht="13" x14ac:dyDescent="0.25">
      <c r="B4" s="96"/>
      <c r="C4" s="97"/>
      <c r="E4" s="103"/>
      <c r="F4" s="103"/>
      <c r="G4" s="103"/>
      <c r="H4" s="103"/>
      <c r="I4" s="104"/>
      <c r="J4" s="105"/>
    </row>
    <row r="5" spans="2:10" ht="13" x14ac:dyDescent="0.25">
      <c r="B5" s="96"/>
      <c r="C5" s="97"/>
      <c r="D5" s="140" t="s">
        <v>157</v>
      </c>
      <c r="E5" s="141"/>
      <c r="F5" s="141"/>
      <c r="G5" s="141"/>
      <c r="H5" s="141"/>
      <c r="I5" s="142"/>
      <c r="J5" s="108" t="s">
        <v>158</v>
      </c>
    </row>
    <row r="6" spans="2:10" ht="13.5" thickBot="1" x14ac:dyDescent="0.3">
      <c r="B6" s="109"/>
      <c r="C6" s="110"/>
      <c r="D6" s="111"/>
      <c r="E6" s="112"/>
      <c r="F6" s="112"/>
      <c r="G6" s="112"/>
      <c r="H6" s="112"/>
      <c r="I6" s="113"/>
      <c r="J6" s="114"/>
    </row>
    <row r="7" spans="2:10" x14ac:dyDescent="0.25">
      <c r="B7" s="115"/>
      <c r="J7" s="116"/>
    </row>
    <row r="8" spans="2:10" x14ac:dyDescent="0.25">
      <c r="B8" s="115"/>
      <c r="J8" s="116"/>
    </row>
    <row r="9" spans="2:10" x14ac:dyDescent="0.25">
      <c r="B9" s="115"/>
      <c r="C9" s="89" t="str">
        <f ca="1">+'FOR-CSA-018'!C9</f>
        <v>Santiago de Cali, mayo 15 2025</v>
      </c>
      <c r="D9" s="119"/>
      <c r="E9" s="118"/>
      <c r="J9" s="116"/>
    </row>
    <row r="10" spans="2:10" ht="13" x14ac:dyDescent="0.3">
      <c r="B10" s="115"/>
      <c r="C10" s="117"/>
      <c r="J10" s="116"/>
    </row>
    <row r="11" spans="2:10" ht="13" x14ac:dyDescent="0.3">
      <c r="B11" s="115"/>
      <c r="C11" s="117" t="str">
        <f>+'FOR-CSA-018'!C12</f>
        <v>Señores : HOSP DEPARTAMENTAL DE VILLAVICENCIO</v>
      </c>
      <c r="J11" s="116"/>
    </row>
    <row r="12" spans="2:10" ht="13" x14ac:dyDescent="0.3">
      <c r="B12" s="115"/>
      <c r="C12" s="117" t="str">
        <f>+'FOR-CSA-018'!C13</f>
        <v>NIT: 892000501</v>
      </c>
      <c r="J12" s="116"/>
    </row>
    <row r="13" spans="2:10" x14ac:dyDescent="0.25">
      <c r="B13" s="115"/>
      <c r="J13" s="116"/>
    </row>
    <row r="14" spans="2:10" x14ac:dyDescent="0.25">
      <c r="B14" s="115"/>
      <c r="C14" s="89" t="s">
        <v>159</v>
      </c>
      <c r="J14" s="116"/>
    </row>
    <row r="15" spans="2:10" x14ac:dyDescent="0.25">
      <c r="B15" s="115"/>
      <c r="C15" s="120"/>
      <c r="J15" s="116"/>
    </row>
    <row r="16" spans="2:10" ht="13" x14ac:dyDescent="0.3">
      <c r="B16" s="115"/>
      <c r="C16" s="143"/>
      <c r="D16" s="118"/>
      <c r="H16" s="144" t="s">
        <v>135</v>
      </c>
      <c r="I16" s="144" t="s">
        <v>136</v>
      </c>
      <c r="J16" s="116"/>
    </row>
    <row r="17" spans="2:10" ht="13" x14ac:dyDescent="0.3">
      <c r="B17" s="115"/>
      <c r="C17" s="117" t="str">
        <f>+'FOR-CSA-018'!C17</f>
        <v>Con Corte al dia: 3/04/2025</v>
      </c>
      <c r="D17" s="117"/>
      <c r="E17" s="117"/>
      <c r="F17" s="117"/>
      <c r="H17" s="145">
        <f>+SUM(H18:H23)</f>
        <v>1</v>
      </c>
      <c r="I17" s="146">
        <f>+SUM(I18:I23)</f>
        <v>139400</v>
      </c>
      <c r="J17" s="116"/>
    </row>
    <row r="18" spans="2:10" x14ac:dyDescent="0.25">
      <c r="B18" s="115"/>
      <c r="C18" s="89" t="s">
        <v>138</v>
      </c>
      <c r="H18" s="147">
        <f>+'FOR-CSA-018'!H19</f>
        <v>0</v>
      </c>
      <c r="I18" s="148">
        <f>+'FOR-CSA-018'!I19</f>
        <v>0</v>
      </c>
      <c r="J18" s="116"/>
    </row>
    <row r="19" spans="2:10" x14ac:dyDescent="0.25">
      <c r="B19" s="115"/>
      <c r="C19" s="89" t="s">
        <v>139</v>
      </c>
      <c r="H19" s="147">
        <f>+'FOR-CSA-018'!H20</f>
        <v>0</v>
      </c>
      <c r="I19" s="148">
        <f>+'FOR-CSA-018'!I20</f>
        <v>0</v>
      </c>
      <c r="J19" s="116"/>
    </row>
    <row r="20" spans="2:10" x14ac:dyDescent="0.25">
      <c r="B20" s="115"/>
      <c r="C20" s="89" t="s">
        <v>140</v>
      </c>
      <c r="H20" s="147">
        <f>+'FOR-CSA-018'!H21</f>
        <v>0</v>
      </c>
      <c r="I20" s="148">
        <f>+'FOR-CSA-018'!I21</f>
        <v>0</v>
      </c>
      <c r="J20" s="116"/>
    </row>
    <row r="21" spans="2:10" x14ac:dyDescent="0.25">
      <c r="B21" s="115"/>
      <c r="C21" s="89" t="s">
        <v>141</v>
      </c>
      <c r="H21" s="147">
        <f>+'FOR-CSA-018'!H22</f>
        <v>0</v>
      </c>
      <c r="I21" s="148">
        <f>+'FOR-CSA-018'!I22</f>
        <v>0</v>
      </c>
      <c r="J21" s="116"/>
    </row>
    <row r="22" spans="2:10" x14ac:dyDescent="0.25">
      <c r="B22" s="115"/>
      <c r="C22" s="89" t="s">
        <v>142</v>
      </c>
      <c r="H22" s="147">
        <f>+'FOR-CSA-018'!H23</f>
        <v>0</v>
      </c>
      <c r="I22" s="148">
        <f>+'FOR-CSA-018'!I23</f>
        <v>0</v>
      </c>
      <c r="J22" s="116"/>
    </row>
    <row r="23" spans="2:10" x14ac:dyDescent="0.25">
      <c r="B23" s="115"/>
      <c r="C23" s="89" t="s">
        <v>160</v>
      </c>
      <c r="H23" s="147">
        <f>+'FOR-CSA-018'!H24</f>
        <v>1</v>
      </c>
      <c r="I23" s="148">
        <f>+'FOR-CSA-018'!I24</f>
        <v>139400</v>
      </c>
      <c r="J23" s="116"/>
    </row>
    <row r="24" spans="2:10" ht="13" x14ac:dyDescent="0.3">
      <c r="B24" s="115"/>
      <c r="C24" s="117" t="s">
        <v>161</v>
      </c>
      <c r="D24" s="117"/>
      <c r="E24" s="117"/>
      <c r="F24" s="117"/>
      <c r="H24" s="145">
        <f>SUM(H18:H23)</f>
        <v>1</v>
      </c>
      <c r="I24" s="146">
        <f>+SUBTOTAL(9,I18:I23)</f>
        <v>139400</v>
      </c>
      <c r="J24" s="116"/>
    </row>
    <row r="25" spans="2:10" ht="13.5" thickBot="1" x14ac:dyDescent="0.35">
      <c r="B25" s="115"/>
      <c r="C25" s="117"/>
      <c r="D25" s="117"/>
      <c r="H25" s="149"/>
      <c r="I25" s="150"/>
      <c r="J25" s="116"/>
    </row>
    <row r="26" spans="2:10" ht="13.5" thickTop="1" x14ac:dyDescent="0.3">
      <c r="B26" s="115"/>
      <c r="C26" s="117"/>
      <c r="D26" s="117"/>
      <c r="H26" s="132"/>
      <c r="I26" s="126"/>
      <c r="J26" s="116"/>
    </row>
    <row r="27" spans="2:10" ht="13" x14ac:dyDescent="0.3">
      <c r="B27" s="115"/>
      <c r="C27" s="117"/>
      <c r="D27" s="117"/>
      <c r="H27" s="132"/>
      <c r="I27" s="126"/>
      <c r="J27" s="116"/>
    </row>
    <row r="28" spans="2:10" ht="13" x14ac:dyDescent="0.3">
      <c r="B28" s="115"/>
      <c r="C28" s="117"/>
      <c r="D28" s="117"/>
      <c r="H28" s="132"/>
      <c r="I28" s="126"/>
      <c r="J28" s="116"/>
    </row>
    <row r="29" spans="2:10" x14ac:dyDescent="0.25">
      <c r="B29" s="115"/>
      <c r="G29" s="132"/>
      <c r="H29" s="132"/>
      <c r="I29" s="132"/>
      <c r="J29" s="116"/>
    </row>
    <row r="30" spans="2:10" ht="13.5" thickBot="1" x14ac:dyDescent="0.35">
      <c r="B30" s="115"/>
      <c r="C30" s="133" t="str">
        <f>+'FOR-CSA-018'!C37</f>
        <v>Nombre</v>
      </c>
      <c r="D30" s="133"/>
      <c r="G30" s="133" t="str">
        <f>+'FOR-CSA-018'!H37</f>
        <v>Lizeth Ome G.</v>
      </c>
      <c r="H30" s="134"/>
      <c r="I30" s="132"/>
      <c r="J30" s="116"/>
    </row>
    <row r="31" spans="2:10" ht="13" x14ac:dyDescent="0.3">
      <c r="B31" s="115"/>
      <c r="C31" s="135" t="str">
        <f>+'FOR-CSA-018'!C38</f>
        <v>Cargo</v>
      </c>
      <c r="D31" s="135"/>
      <c r="G31" s="135" t="str">
        <f>+'FOR-CSA-018'!H38</f>
        <v>Cartera - Cuentas Salud</v>
      </c>
      <c r="H31" s="132"/>
      <c r="I31" s="132"/>
      <c r="J31" s="116"/>
    </row>
    <row r="32" spans="2:10" ht="13" x14ac:dyDescent="0.3">
      <c r="B32" s="115"/>
      <c r="C32" s="135" t="str">
        <f>+'FOR-CSA-018'!C39</f>
        <v>HOSP DEPARTAMENTAL DE VILLAVICENCIO</v>
      </c>
      <c r="D32" s="135"/>
      <c r="G32" s="135" t="str">
        <f>+'FOR-CSA-018'!H39</f>
        <v>EPS Comfenalco Valle.</v>
      </c>
      <c r="H32" s="132"/>
      <c r="I32" s="132"/>
      <c r="J32" s="116"/>
    </row>
    <row r="33" spans="2:10" ht="13" x14ac:dyDescent="0.3">
      <c r="B33" s="115"/>
      <c r="C33" s="135"/>
      <c r="D33" s="135"/>
      <c r="G33" s="135"/>
      <c r="H33" s="132"/>
      <c r="I33" s="132"/>
      <c r="J33" s="116"/>
    </row>
    <row r="34" spans="2:10" ht="13" x14ac:dyDescent="0.3">
      <c r="B34" s="115"/>
      <c r="C34" s="135"/>
      <c r="D34" s="135"/>
      <c r="G34" s="135"/>
      <c r="H34" s="132"/>
      <c r="I34" s="132"/>
      <c r="J34" s="116"/>
    </row>
    <row r="35" spans="2:10" ht="14" x14ac:dyDescent="0.25">
      <c r="B35" s="115"/>
      <c r="C35" s="151" t="s">
        <v>162</v>
      </c>
      <c r="D35" s="151"/>
      <c r="E35" s="151"/>
      <c r="F35" s="151"/>
      <c r="G35" s="151"/>
      <c r="H35" s="151"/>
      <c r="I35" s="151"/>
      <c r="J35" s="116"/>
    </row>
    <row r="36" spans="2:10" ht="13" x14ac:dyDescent="0.3">
      <c r="B36" s="115"/>
      <c r="C36" s="135"/>
      <c r="D36" s="135"/>
      <c r="G36" s="135"/>
      <c r="H36" s="132"/>
      <c r="I36" s="132"/>
      <c r="J36" s="116"/>
    </row>
    <row r="37" spans="2:10" ht="18.75" customHeight="1" thickBot="1" x14ac:dyDescent="0.3">
      <c r="B37" s="137"/>
      <c r="C37" s="138"/>
      <c r="D37" s="138"/>
      <c r="E37" s="138"/>
      <c r="F37" s="138"/>
      <c r="G37" s="134"/>
      <c r="H37" s="134"/>
      <c r="I37" s="134"/>
      <c r="J37" s="13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ESTADO DE CARTERA HDV</vt:lpstr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FINANCIERA15 F15.</dc:creator>
  <cp:lastModifiedBy>Neyla Lizeth Ome Guamanga</cp:lastModifiedBy>
  <cp:lastPrinted>2023-05-15T20:39:46Z</cp:lastPrinted>
  <dcterms:created xsi:type="dcterms:W3CDTF">2019-04-08T15:50:59Z</dcterms:created>
  <dcterms:modified xsi:type="dcterms:W3CDTF">2025-05-16T04:51:54Z</dcterms:modified>
</cp:coreProperties>
</file>