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 CPU\Desktop\ESTADOS DE CARTERA\"/>
    </mc:Choice>
  </mc:AlternateContent>
  <bookViews>
    <workbookView xWindow="0" yWindow="0" windowWidth="28800" windowHeight="12315" firstSheet="2" activeTab="2"/>
  </bookViews>
  <sheets>
    <sheet name="09 DE JUNIO" sheetId="1" state="hidden" r:id="rId1"/>
    <sheet name="10 DE JUNIO" sheetId="3" state="hidden" r:id="rId2"/>
    <sheet name="FEB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4" l="1"/>
  <c r="R16" i="4"/>
  <c r="I11" i="4"/>
  <c r="M11" i="4" s="1"/>
  <c r="Q11" i="4" s="1"/>
  <c r="I12" i="4"/>
  <c r="M12" i="4" s="1"/>
  <c r="Q12" i="4" s="1"/>
  <c r="I13" i="4"/>
  <c r="M13" i="4" s="1"/>
  <c r="Q13" i="4" s="1"/>
  <c r="I14" i="4"/>
  <c r="M14" i="4" s="1"/>
  <c r="Q14" i="4" s="1"/>
  <c r="I15" i="4"/>
  <c r="M15" i="4" s="1"/>
  <c r="Q15" i="4" s="1"/>
  <c r="I16" i="4"/>
  <c r="M16" i="4" s="1"/>
  <c r="Q16" i="4" s="1"/>
  <c r="I10" i="4" l="1"/>
  <c r="M10" i="4" s="1"/>
  <c r="Q10" i="4" s="1"/>
  <c r="I9" i="4"/>
  <c r="M9" i="4" s="1"/>
  <c r="Q9" i="4" l="1"/>
  <c r="R9" i="4" l="1"/>
  <c r="R10" i="4" s="1"/>
  <c r="R11" i="4" s="1"/>
  <c r="R12" i="4" s="1"/>
  <c r="R13" i="4" s="1"/>
  <c r="R14" i="4" s="1"/>
  <c r="R15" i="4" s="1"/>
  <c r="Q17" i="4"/>
  <c r="R11" i="3"/>
  <c r="M14" i="3"/>
  <c r="I12" i="3"/>
  <c r="I13" i="3"/>
  <c r="M13" i="3" s="1"/>
  <c r="Q13" i="3" s="1"/>
  <c r="I14" i="3"/>
  <c r="I15" i="3"/>
  <c r="I16" i="3"/>
  <c r="I17" i="3"/>
  <c r="M17" i="3" s="1"/>
  <c r="Q17" i="3" s="1"/>
  <c r="I18" i="3"/>
  <c r="M18" i="3" s="1"/>
  <c r="Q18" i="3" s="1"/>
  <c r="I19" i="3"/>
  <c r="I20" i="3"/>
  <c r="I21" i="3"/>
  <c r="M21" i="3" s="1"/>
  <c r="Q21" i="3" s="1"/>
  <c r="I22" i="3"/>
  <c r="M22" i="3" s="1"/>
  <c r="Q22" i="3" s="1"/>
  <c r="I23" i="3"/>
  <c r="I24" i="3"/>
  <c r="I25" i="3"/>
  <c r="M25" i="3" s="1"/>
  <c r="Q25" i="3" s="1"/>
  <c r="I11" i="3"/>
  <c r="M11" i="3" s="1"/>
  <c r="M12" i="3"/>
  <c r="Q12" i="3" s="1"/>
  <c r="M15" i="3"/>
  <c r="Q15" i="3" s="1"/>
  <c r="M16" i="3"/>
  <c r="Q16" i="3" s="1"/>
  <c r="M19" i="3"/>
  <c r="Q19" i="3" s="1"/>
  <c r="M20" i="3"/>
  <c r="Q20" i="3" s="1"/>
  <c r="M23" i="3"/>
  <c r="Q23" i="3" s="1"/>
  <c r="M24" i="3"/>
  <c r="Q24" i="3" s="1"/>
  <c r="Q19" i="4" l="1"/>
  <c r="Q14" i="3"/>
  <c r="I10" i="3"/>
  <c r="M10" i="3" s="1"/>
  <c r="Q10" i="3" s="1"/>
  <c r="Q27" i="3" s="1"/>
  <c r="Q19" i="1"/>
  <c r="Q18" i="1"/>
  <c r="Q17" i="1"/>
  <c r="P17" i="1"/>
  <c r="P18" i="1"/>
  <c r="I11" i="1"/>
  <c r="L11" i="1" s="1"/>
  <c r="I12" i="1"/>
  <c r="L12" i="1" s="1"/>
  <c r="I13" i="1"/>
  <c r="L13" i="1" s="1"/>
  <c r="I14" i="1"/>
  <c r="L14" i="1" s="1"/>
  <c r="I15" i="1"/>
  <c r="L15" i="1" s="1"/>
  <c r="I16" i="1"/>
  <c r="L16" i="1" s="1"/>
  <c r="I10" i="1"/>
  <c r="L10" i="1" s="1"/>
  <c r="R17" i="4" l="1"/>
  <c r="R19" i="4"/>
  <c r="R18" i="4"/>
  <c r="Q26" i="3"/>
  <c r="R27" i="3" s="1"/>
  <c r="R10" i="3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P11" i="1"/>
  <c r="P12" i="1"/>
  <c r="P13" i="1"/>
  <c r="P14" i="1"/>
  <c r="P15" i="1"/>
  <c r="P16" i="1"/>
  <c r="P10" i="1"/>
  <c r="Q10" i="1" s="1"/>
  <c r="Q11" i="1" s="1"/>
  <c r="Q12" i="1" s="1"/>
  <c r="Q13" i="1" s="1"/>
  <c r="R26" i="3" l="1"/>
  <c r="Q28" i="3"/>
  <c r="R28" i="3" s="1"/>
  <c r="Q14" i="1"/>
  <c r="Q15" i="1" s="1"/>
  <c r="Q16" i="1" s="1"/>
  <c r="P19" i="1"/>
</calcChain>
</file>

<file path=xl/comments1.xml><?xml version="1.0" encoding="utf-8"?>
<comments xmlns="http://schemas.openxmlformats.org/spreadsheetml/2006/main">
  <authors>
    <author>aux Niif</author>
  </authors>
  <commentList>
    <comment ref="L14" authorId="0" shapeId="0">
      <text>
        <r>
          <rPr>
            <b/>
            <sz val="9"/>
            <color indexed="81"/>
            <rFont val="Tahoma"/>
            <family val="2"/>
          </rPr>
          <t>aux Niif:</t>
        </r>
        <r>
          <rPr>
            <sz val="9"/>
            <color indexed="81"/>
            <rFont val="Tahoma"/>
            <family val="2"/>
          </rPr>
          <t xml:space="preserve">
NOTA 42</t>
        </r>
      </text>
    </comment>
  </commentList>
</comments>
</file>

<file path=xl/sharedStrings.xml><?xml version="1.0" encoding="utf-8"?>
<sst xmlns="http://schemas.openxmlformats.org/spreadsheetml/2006/main" count="176" uniqueCount="50">
  <si>
    <t>ENDOCIRUJANOS LTDA</t>
  </si>
  <si>
    <t>DIRECCION FINANCIERA</t>
  </si>
  <si>
    <t>ESTADO DE CARTERA</t>
  </si>
  <si>
    <t>PREFIJO FACTURA</t>
  </si>
  <si>
    <t>Nº FACTURA</t>
  </si>
  <si>
    <t>MES FACTURADO</t>
  </si>
  <si>
    <t>FECHA RADICADO</t>
  </si>
  <si>
    <t>ESTADO</t>
  </si>
  <si>
    <t>VALOR BRUTO FACTURA</t>
  </si>
  <si>
    <t>COPAGOS</t>
  </si>
  <si>
    <t>CUOTAS MODERADORAS</t>
  </si>
  <si>
    <t>VALOR NETO FACTURA</t>
  </si>
  <si>
    <t>RETEFUENTE</t>
  </si>
  <si>
    <t>ICA</t>
  </si>
  <si>
    <t>TOTAL A PAGAR</t>
  </si>
  <si>
    <t>SALDO DEUDA ACUMULADO</t>
  </si>
  <si>
    <t>TOTAL CARTERA</t>
  </si>
  <si>
    <t>VENCIDA</t>
  </si>
  <si>
    <t>CORRIENTE</t>
  </si>
  <si>
    <t>Elaborado por:</t>
  </si>
  <si>
    <t>LUZ AMANDA PORTILLA</t>
  </si>
  <si>
    <t>Auxiliar de Facturación y Cartera</t>
  </si>
  <si>
    <t>Direccion Financiera</t>
  </si>
  <si>
    <t>FECHA PAGO</t>
  </si>
  <si>
    <t>VALOR CONSIGNADO</t>
  </si>
  <si>
    <t>VALOR AFECTADO</t>
  </si>
  <si>
    <t>SALDO</t>
  </si>
  <si>
    <t>CF</t>
  </si>
  <si>
    <t>Corriente</t>
  </si>
  <si>
    <t>AL 09 JUNIO DE 2020</t>
  </si>
  <si>
    <t>FC</t>
  </si>
  <si>
    <t>Al dia</t>
  </si>
  <si>
    <t>ESTADO AL MOMENTO DE PAGO</t>
  </si>
  <si>
    <t>NO CANCELADA</t>
  </si>
  <si>
    <t>COOMEVA EPS</t>
  </si>
  <si>
    <t>Mas de 120 dias de vencimiento</t>
  </si>
  <si>
    <t>Cancelada en tiempo corriente</t>
  </si>
  <si>
    <t>Cancelada entre 1 a 30 dias de vencida</t>
  </si>
  <si>
    <t>COLMEDICA</t>
  </si>
  <si>
    <t>AL 10 DE JUNIO DE 2020</t>
  </si>
  <si>
    <t>CANCELADA</t>
  </si>
  <si>
    <t>GLOSA</t>
  </si>
  <si>
    <t>FECR</t>
  </si>
  <si>
    <t>ENDOCIRUJANOS SAS</t>
  </si>
  <si>
    <t>Entre 30 y 60 dias de vencimiento</t>
  </si>
  <si>
    <t>Entre 1 y 30 dias de vencimiento</t>
  </si>
  <si>
    <t>Entre 60 y 90 dias de vencimiento</t>
  </si>
  <si>
    <t>AL 29 DE FEBRERO DE 2024</t>
  </si>
  <si>
    <t>COMFENALCO VALLE</t>
  </si>
  <si>
    <t>Entre 90 y 120 dias de vencimiento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</si>
</sst>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\ * #,##0.00_-;\-&quot;$&quot;\ * #,##0.00_-;_-&quot;$&quot;\ * &quot;-&quot;??_-;_-@_-"/>
    <numFmt numFmtId="165" formatCode="&quot;$&quot;\ #,##0.00;[Red]&quot;$&quot;\ #,##0.00"/>
    <numFmt numFmtId="166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164" fontId="3" fillId="0" borderId="5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/>
    </xf>
    <xf numFmtId="9" fontId="6" fillId="3" borderId="6" xfId="2" applyFont="1" applyFill="1" applyBorder="1" applyAlignment="1">
      <alignment horizontal="center" vertical="center" wrapText="1"/>
    </xf>
    <xf numFmtId="166" fontId="6" fillId="4" borderId="8" xfId="0" applyNumberFormat="1" applyFont="1" applyFill="1" applyBorder="1" applyAlignment="1">
      <alignment horizontal="right" vertical="center"/>
    </xf>
    <xf numFmtId="0" fontId="7" fillId="0" borderId="0" xfId="0" applyFont="1"/>
    <xf numFmtId="166" fontId="6" fillId="2" borderId="3" xfId="0" applyNumberFormat="1" applyFont="1" applyFill="1" applyBorder="1" applyAlignment="1">
      <alignment horizontal="right" vertical="center"/>
    </xf>
    <xf numFmtId="9" fontId="6" fillId="2" borderId="4" xfId="2" applyFont="1" applyFill="1" applyBorder="1" applyAlignment="1">
      <alignment horizontal="center" vertical="center" wrapText="1"/>
    </xf>
    <xf numFmtId="0" fontId="0" fillId="0" borderId="0" xfId="0" applyFill="1" applyBorder="1"/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" fontId="3" fillId="0" borderId="3" xfId="0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4" fillId="0" borderId="3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9" fontId="6" fillId="0" borderId="14" xfId="2" applyFont="1" applyFill="1" applyBorder="1" applyAlignment="1">
      <alignment horizontal="center" vertical="center" wrapText="1"/>
    </xf>
    <xf numFmtId="9" fontId="6" fillId="0" borderId="10" xfId="2" applyFont="1" applyFill="1" applyBorder="1" applyAlignment="1">
      <alignment horizontal="center" vertical="center" wrapText="1"/>
    </xf>
    <xf numFmtId="9" fontId="8" fillId="0" borderId="15" xfId="2" applyFont="1" applyFill="1" applyBorder="1" applyAlignment="1">
      <alignment horizontal="center" vertical="center" wrapText="1"/>
    </xf>
    <xf numFmtId="9" fontId="6" fillId="4" borderId="9" xfId="2" applyFont="1" applyFill="1" applyBorder="1" applyAlignment="1">
      <alignment horizontal="center" vertical="center" wrapText="1"/>
    </xf>
    <xf numFmtId="164" fontId="3" fillId="0" borderId="16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7" fontId="3" fillId="0" borderId="17" xfId="0" applyNumberFormat="1" applyFont="1" applyFill="1" applyBorder="1" applyAlignment="1">
      <alignment horizontal="center" vertical="center" wrapText="1"/>
    </xf>
    <xf numFmtId="14" fontId="3" fillId="0" borderId="17" xfId="0" applyNumberFormat="1" applyFont="1" applyFill="1" applyBorder="1" applyAlignment="1">
      <alignment horizontal="center" vertical="center" wrapText="1"/>
    </xf>
    <xf numFmtId="166" fontId="3" fillId="0" borderId="17" xfId="0" applyNumberFormat="1" applyFont="1" applyFill="1" applyBorder="1" applyAlignment="1">
      <alignment horizontal="right" vertical="center"/>
    </xf>
    <xf numFmtId="166" fontId="3" fillId="0" borderId="17" xfId="0" applyNumberFormat="1" applyFont="1" applyFill="1" applyBorder="1" applyAlignment="1">
      <alignment horizontal="right" vertical="center" wrapText="1"/>
    </xf>
    <xf numFmtId="166" fontId="4" fillId="0" borderId="1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1" fontId="5" fillId="2" borderId="20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166" fontId="6" fillId="2" borderId="17" xfId="0" applyNumberFormat="1" applyFont="1" applyFill="1" applyBorder="1" applyAlignment="1">
      <alignment horizontal="right" vertical="center"/>
    </xf>
    <xf numFmtId="9" fontId="6" fillId="2" borderId="18" xfId="2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4" fontId="11" fillId="0" borderId="16" xfId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17" fontId="11" fillId="0" borderId="17" xfId="0" applyNumberFormat="1" applyFont="1" applyFill="1" applyBorder="1" applyAlignment="1">
      <alignment horizontal="center" vertical="center" wrapText="1"/>
    </xf>
    <xf numFmtId="14" fontId="11" fillId="0" borderId="17" xfId="0" applyNumberFormat="1" applyFont="1" applyFill="1" applyBorder="1" applyAlignment="1">
      <alignment horizontal="center" vertical="center" wrapText="1"/>
    </xf>
    <xf numFmtId="166" fontId="11" fillId="0" borderId="17" xfId="0" applyNumberFormat="1" applyFont="1" applyFill="1" applyBorder="1" applyAlignment="1">
      <alignment horizontal="right" vertical="center"/>
    </xf>
    <xf numFmtId="166" fontId="11" fillId="0" borderId="17" xfId="0" applyNumberFormat="1" applyFont="1" applyFill="1" applyBorder="1" applyAlignment="1">
      <alignment horizontal="right" vertical="center" wrapText="1"/>
    </xf>
    <xf numFmtId="166" fontId="12" fillId="0" borderId="17" xfId="0" applyNumberFormat="1" applyFont="1" applyFill="1" applyBorder="1" applyAlignment="1">
      <alignment horizontal="right" vertical="center"/>
    </xf>
    <xf numFmtId="0" fontId="11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 vertical="center" wrapText="1"/>
    </xf>
    <xf numFmtId="165" fontId="6" fillId="2" borderId="3" xfId="0" applyNumberFormat="1" applyFont="1" applyFill="1" applyBorder="1" applyAlignment="1">
      <alignment horizontal="right" vertical="center" wrapText="1"/>
    </xf>
    <xf numFmtId="165" fontId="6" fillId="3" borderId="5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49" fontId="6" fillId="4" borderId="7" xfId="0" applyNumberFormat="1" applyFont="1" applyFill="1" applyBorder="1" applyAlignment="1">
      <alignment horizontal="right" vertical="center" wrapText="1"/>
    </xf>
    <xf numFmtId="49" fontId="6" fillId="4" borderId="8" xfId="0" applyNumberFormat="1" applyFont="1" applyFill="1" applyBorder="1" applyAlignment="1">
      <alignment horizontal="right" vertical="center" wrapText="1"/>
    </xf>
    <xf numFmtId="165" fontId="6" fillId="2" borderId="1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105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161925</xdr:rowOff>
    </xdr:from>
    <xdr:to>
      <xdr:col>3</xdr:col>
      <xdr:colOff>19050</xdr:colOff>
      <xdr:row>5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61925"/>
          <a:ext cx="175260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21</xdr:row>
      <xdr:rowOff>28574</xdr:rowOff>
    </xdr:from>
    <xdr:to>
      <xdr:col>2</xdr:col>
      <xdr:colOff>409575</xdr:colOff>
      <xdr:row>24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29674"/>
          <a:ext cx="15906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161925</xdr:rowOff>
    </xdr:from>
    <xdr:to>
      <xdr:col>3</xdr:col>
      <xdr:colOff>19050</xdr:colOff>
      <xdr:row>5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61925"/>
          <a:ext cx="192405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30</xdr:row>
      <xdr:rowOff>28574</xdr:rowOff>
    </xdr:from>
    <xdr:to>
      <xdr:col>2</xdr:col>
      <xdr:colOff>409575</xdr:colOff>
      <xdr:row>33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1507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0</xdr:row>
      <xdr:rowOff>161925</xdr:rowOff>
    </xdr:from>
    <xdr:to>
      <xdr:col>3</xdr:col>
      <xdr:colOff>104774</xdr:colOff>
      <xdr:row>4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" y="161925"/>
          <a:ext cx="200977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21</xdr:row>
      <xdr:rowOff>28574</xdr:rowOff>
    </xdr:from>
    <xdr:to>
      <xdr:col>2</xdr:col>
      <xdr:colOff>409575</xdr:colOff>
      <xdr:row>24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262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opLeftCell="A6" zoomScaleNormal="100" workbookViewId="0">
      <selection activeCell="R10" sqref="R10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33.5703125" customWidth="1"/>
    <col min="6" max="6" width="13.7109375" bestFit="1" customWidth="1"/>
    <col min="7" max="7" width="11.28515625" customWidth="1"/>
    <col min="8" max="8" width="14.28515625" customWidth="1"/>
    <col min="9" max="9" width="13.7109375" customWidth="1"/>
    <col min="10" max="10" width="12.7109375" bestFit="1" customWidth="1"/>
    <col min="11" max="11" width="10.28515625" customWidth="1"/>
    <col min="12" max="12" width="13.7109375" bestFit="1" customWidth="1"/>
    <col min="13" max="15" width="13.7109375" customWidth="1"/>
    <col min="16" max="16" width="12.5703125" customWidth="1"/>
    <col min="17" max="17" width="12.140625" customWidth="1"/>
    <col min="18" max="18" width="23" customWidth="1"/>
    <col min="19" max="19" width="11.42578125" customWidth="1"/>
  </cols>
  <sheetData>
    <row r="1" spans="1:18" ht="23.2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ht="23.25" x14ac:dyDescent="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18" ht="23.2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4" spans="1:18" ht="23.25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ht="23.2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</row>
    <row r="6" spans="1:18" ht="23.25" x14ac:dyDescent="0.25">
      <c r="A6" s="59" t="s">
        <v>34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1:18" ht="23.25" x14ac:dyDescent="0.25">
      <c r="A7" s="59" t="s">
        <v>29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1:18" ht="24" thickBo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</row>
    <row r="9" spans="1:18" s="15" customFormat="1" ht="30.75" customHeight="1" thickBot="1" x14ac:dyDescent="0.25">
      <c r="A9" s="19" t="s">
        <v>3</v>
      </c>
      <c r="B9" s="20" t="s">
        <v>4</v>
      </c>
      <c r="C9" s="20" t="s">
        <v>5</v>
      </c>
      <c r="D9" s="20" t="s">
        <v>6</v>
      </c>
      <c r="E9" s="21" t="s">
        <v>7</v>
      </c>
      <c r="F9" s="20" t="s">
        <v>8</v>
      </c>
      <c r="G9" s="20" t="s">
        <v>9</v>
      </c>
      <c r="H9" s="20" t="s">
        <v>10</v>
      </c>
      <c r="I9" s="20" t="s">
        <v>11</v>
      </c>
      <c r="J9" s="20" t="s">
        <v>12</v>
      </c>
      <c r="K9" s="20" t="s">
        <v>13</v>
      </c>
      <c r="L9" s="20" t="s">
        <v>14</v>
      </c>
      <c r="M9" s="20" t="s">
        <v>23</v>
      </c>
      <c r="N9" s="20" t="s">
        <v>24</v>
      </c>
      <c r="O9" s="20" t="s">
        <v>25</v>
      </c>
      <c r="P9" s="20" t="s">
        <v>26</v>
      </c>
      <c r="Q9" s="20" t="s">
        <v>15</v>
      </c>
      <c r="R9" s="22" t="s">
        <v>32</v>
      </c>
    </row>
    <row r="10" spans="1:18" ht="28.5" customHeight="1" x14ac:dyDescent="0.25">
      <c r="A10" s="23" t="s">
        <v>30</v>
      </c>
      <c r="B10" s="24">
        <v>4369</v>
      </c>
      <c r="C10" s="25">
        <v>43586</v>
      </c>
      <c r="D10" s="26">
        <v>43626</v>
      </c>
      <c r="E10" s="24" t="s">
        <v>31</v>
      </c>
      <c r="F10" s="27">
        <v>266609</v>
      </c>
      <c r="G10" s="27"/>
      <c r="H10" s="27">
        <v>11300</v>
      </c>
      <c r="I10" s="27">
        <f>+F10-G10-H10</f>
        <v>255309</v>
      </c>
      <c r="J10" s="27">
        <v>10664.36</v>
      </c>
      <c r="K10" s="27">
        <v>2666.09</v>
      </c>
      <c r="L10" s="27">
        <f>+I10-J10-K10</f>
        <v>241978.55000000002</v>
      </c>
      <c r="M10" s="26">
        <v>43665</v>
      </c>
      <c r="N10" s="27">
        <v>241979</v>
      </c>
      <c r="O10" s="27">
        <v>241978.55</v>
      </c>
      <c r="P10" s="28">
        <f>+L10-O10</f>
        <v>0</v>
      </c>
      <c r="Q10" s="29">
        <f>+P10</f>
        <v>0</v>
      </c>
      <c r="R10" s="30" t="s">
        <v>36</v>
      </c>
    </row>
    <row r="11" spans="1:18" ht="29.1" customHeight="1" x14ac:dyDescent="0.25">
      <c r="A11" s="8" t="s">
        <v>27</v>
      </c>
      <c r="B11" s="1">
        <v>112</v>
      </c>
      <c r="C11" s="2">
        <v>43647</v>
      </c>
      <c r="D11" s="3">
        <v>43685</v>
      </c>
      <c r="E11" s="1" t="s">
        <v>31</v>
      </c>
      <c r="F11" s="9">
        <v>574637</v>
      </c>
      <c r="G11" s="9"/>
      <c r="H11" s="9">
        <v>33900</v>
      </c>
      <c r="I11" s="9">
        <f t="shared" ref="I11:I16" si="0">+F11-G11-H11</f>
        <v>540737</v>
      </c>
      <c r="J11" s="9">
        <v>22985.48</v>
      </c>
      <c r="K11" s="9">
        <v>5746.37</v>
      </c>
      <c r="L11" s="9">
        <f t="shared" ref="L11:L16" si="1">+I11-J11-K11</f>
        <v>512005.15</v>
      </c>
      <c r="M11" s="3">
        <v>43767</v>
      </c>
      <c r="N11" s="9">
        <v>753985</v>
      </c>
      <c r="O11" s="9">
        <v>512005.15</v>
      </c>
      <c r="P11" s="10">
        <f t="shared" ref="P11:P16" si="2">+L11-O11</f>
        <v>0</v>
      </c>
      <c r="Q11" s="11">
        <f>+Q10+P11</f>
        <v>0</v>
      </c>
      <c r="R11" s="31" t="s">
        <v>37</v>
      </c>
    </row>
    <row r="12" spans="1:18" ht="29.1" customHeight="1" x14ac:dyDescent="0.25">
      <c r="A12" s="8" t="s">
        <v>27</v>
      </c>
      <c r="B12" s="1">
        <v>241</v>
      </c>
      <c r="C12" s="2">
        <v>43678</v>
      </c>
      <c r="D12" s="3">
        <v>43712</v>
      </c>
      <c r="E12" s="1" t="s">
        <v>31</v>
      </c>
      <c r="F12" s="9">
        <v>266609</v>
      </c>
      <c r="G12" s="9">
        <v>11300</v>
      </c>
      <c r="H12" s="9"/>
      <c r="I12" s="9">
        <f t="shared" si="0"/>
        <v>255309</v>
      </c>
      <c r="J12" s="9">
        <v>10664.36</v>
      </c>
      <c r="K12" s="9">
        <v>2666.09</v>
      </c>
      <c r="L12" s="9">
        <f t="shared" si="1"/>
        <v>241978.55000000002</v>
      </c>
      <c r="M12" s="3">
        <v>43767</v>
      </c>
      <c r="N12" s="9">
        <v>753985</v>
      </c>
      <c r="O12" s="9">
        <v>241978.55000000002</v>
      </c>
      <c r="P12" s="10">
        <f t="shared" si="2"/>
        <v>0</v>
      </c>
      <c r="Q12" s="11">
        <f t="shared" ref="Q12:Q16" si="3">+Q11+P12</f>
        <v>0</v>
      </c>
      <c r="R12" s="31" t="s">
        <v>36</v>
      </c>
    </row>
    <row r="13" spans="1:18" ht="29.1" customHeight="1" x14ac:dyDescent="0.25">
      <c r="A13" s="8" t="s">
        <v>27</v>
      </c>
      <c r="B13" s="1">
        <v>350</v>
      </c>
      <c r="C13" s="2">
        <v>43709</v>
      </c>
      <c r="D13" s="3">
        <v>43747</v>
      </c>
      <c r="E13" s="1" t="s">
        <v>31</v>
      </c>
      <c r="F13" s="9">
        <v>841246</v>
      </c>
      <c r="G13" s="9">
        <v>22600</v>
      </c>
      <c r="H13" s="9">
        <v>22600</v>
      </c>
      <c r="I13" s="9">
        <f t="shared" si="0"/>
        <v>796046</v>
      </c>
      <c r="J13" s="9">
        <v>33649.840000000004</v>
      </c>
      <c r="K13" s="9">
        <v>8412.4600000000009</v>
      </c>
      <c r="L13" s="9">
        <f t="shared" si="1"/>
        <v>753983.70000000007</v>
      </c>
      <c r="M13" s="3">
        <v>43822</v>
      </c>
      <c r="N13" s="9">
        <v>753984</v>
      </c>
      <c r="O13" s="9">
        <v>753983.70000000007</v>
      </c>
      <c r="P13" s="10">
        <f t="shared" si="2"/>
        <v>0</v>
      </c>
      <c r="Q13" s="11">
        <f t="shared" si="3"/>
        <v>0</v>
      </c>
      <c r="R13" s="31" t="s">
        <v>37</v>
      </c>
    </row>
    <row r="14" spans="1:18" ht="29.1" customHeight="1" x14ac:dyDescent="0.25">
      <c r="A14" s="8" t="s">
        <v>27</v>
      </c>
      <c r="B14" s="1">
        <v>464</v>
      </c>
      <c r="C14" s="2">
        <v>43739</v>
      </c>
      <c r="D14" s="3">
        <v>43774</v>
      </c>
      <c r="E14" s="1" t="s">
        <v>35</v>
      </c>
      <c r="F14" s="9">
        <v>681252</v>
      </c>
      <c r="G14" s="9"/>
      <c r="H14" s="9">
        <v>33900</v>
      </c>
      <c r="I14" s="9">
        <f t="shared" si="0"/>
        <v>647352</v>
      </c>
      <c r="J14" s="9">
        <v>25894.080000000002</v>
      </c>
      <c r="K14" s="9">
        <v>6812.52</v>
      </c>
      <c r="L14" s="9">
        <f t="shared" si="1"/>
        <v>614645.4</v>
      </c>
      <c r="M14" s="3">
        <v>43860</v>
      </c>
      <c r="N14" s="9">
        <v>512006</v>
      </c>
      <c r="O14" s="9">
        <v>512006</v>
      </c>
      <c r="P14" s="10">
        <f t="shared" si="2"/>
        <v>102639.40000000002</v>
      </c>
      <c r="Q14" s="11">
        <f t="shared" si="3"/>
        <v>102639.40000000002</v>
      </c>
      <c r="R14" s="31" t="s">
        <v>33</v>
      </c>
    </row>
    <row r="15" spans="1:18" ht="29.1" customHeight="1" x14ac:dyDescent="0.25">
      <c r="A15" s="8" t="s">
        <v>27</v>
      </c>
      <c r="B15" s="1">
        <v>1434</v>
      </c>
      <c r="C15" s="2">
        <v>43891</v>
      </c>
      <c r="D15" s="3">
        <v>43949</v>
      </c>
      <c r="E15" s="1" t="s">
        <v>28</v>
      </c>
      <c r="F15" s="9">
        <v>565842</v>
      </c>
      <c r="G15" s="9">
        <v>0</v>
      </c>
      <c r="H15" s="9">
        <v>35700</v>
      </c>
      <c r="I15" s="9">
        <f t="shared" si="0"/>
        <v>530142</v>
      </c>
      <c r="J15" s="9">
        <v>22633.68</v>
      </c>
      <c r="K15" s="9">
        <v>5658.42</v>
      </c>
      <c r="L15" s="9">
        <f t="shared" si="1"/>
        <v>501849.9</v>
      </c>
      <c r="M15" s="3"/>
      <c r="N15" s="9"/>
      <c r="O15" s="9"/>
      <c r="P15" s="10">
        <f t="shared" si="2"/>
        <v>501849.9</v>
      </c>
      <c r="Q15" s="11">
        <f t="shared" si="3"/>
        <v>604489.30000000005</v>
      </c>
      <c r="R15" s="31" t="s">
        <v>33</v>
      </c>
    </row>
    <row r="16" spans="1:18" ht="29.1" customHeight="1" thickBot="1" x14ac:dyDescent="0.3">
      <c r="A16" s="8" t="s">
        <v>27</v>
      </c>
      <c r="B16" s="1">
        <v>1571</v>
      </c>
      <c r="C16" s="2">
        <v>43952</v>
      </c>
      <c r="D16" s="3">
        <v>43984</v>
      </c>
      <c r="E16" s="1" t="s">
        <v>28</v>
      </c>
      <c r="F16" s="9">
        <v>188614</v>
      </c>
      <c r="G16" s="9"/>
      <c r="H16" s="9">
        <v>11900</v>
      </c>
      <c r="I16" s="9">
        <f t="shared" si="0"/>
        <v>176714</v>
      </c>
      <c r="J16" s="9">
        <v>7068.56</v>
      </c>
      <c r="K16" s="9">
        <v>1886.14</v>
      </c>
      <c r="L16" s="9">
        <f t="shared" si="1"/>
        <v>167759.29999999999</v>
      </c>
      <c r="M16" s="3"/>
      <c r="N16" s="9"/>
      <c r="O16" s="9"/>
      <c r="P16" s="10">
        <f t="shared" si="2"/>
        <v>167759.29999999999</v>
      </c>
      <c r="Q16" s="11">
        <f t="shared" si="3"/>
        <v>772248.60000000009</v>
      </c>
      <c r="R16" s="31" t="s">
        <v>33</v>
      </c>
    </row>
    <row r="17" spans="1:18" ht="15" customHeight="1" x14ac:dyDescent="0.25">
      <c r="A17" s="60" t="s">
        <v>16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16">
        <f>SUM(P10:P16)</f>
        <v>772248.60000000009</v>
      </c>
      <c r="Q17" s="17">
        <f>+P17/$P$17</f>
        <v>1</v>
      </c>
      <c r="R17" s="32"/>
    </row>
    <row r="18" spans="1:18" ht="15.75" customHeight="1" x14ac:dyDescent="0.25">
      <c r="A18" s="62" t="s">
        <v>17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12">
        <f>SUM(P14)</f>
        <v>102639.40000000002</v>
      </c>
      <c r="Q18" s="13">
        <f>+P18/$P$17</f>
        <v>0.13290979096627695</v>
      </c>
      <c r="R18" s="33"/>
    </row>
    <row r="19" spans="1:18" ht="15.75" customHeight="1" thickBot="1" x14ac:dyDescent="0.3">
      <c r="A19" s="64" t="s">
        <v>18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14">
        <f>+P17-P18</f>
        <v>669609.20000000007</v>
      </c>
      <c r="Q19" s="35">
        <f>+P19/$P$17</f>
        <v>0.86709020903372303</v>
      </c>
      <c r="R19" s="34"/>
    </row>
    <row r="20" spans="1:18" x14ac:dyDescent="0.25">
      <c r="R20" s="18"/>
    </row>
    <row r="21" spans="1:18" ht="16.5" x14ac:dyDescent="0.25">
      <c r="A21" s="4" t="s">
        <v>19</v>
      </c>
      <c r="B21" s="5"/>
      <c r="C21" s="5"/>
    </row>
    <row r="22" spans="1:18" ht="16.5" x14ac:dyDescent="0.25">
      <c r="A22" s="4"/>
      <c r="B22" s="5"/>
      <c r="C22" s="5"/>
    </row>
    <row r="23" spans="1:18" ht="16.5" x14ac:dyDescent="0.3">
      <c r="A23" s="6"/>
      <c r="B23" s="5"/>
      <c r="C23" s="5"/>
    </row>
    <row r="24" spans="1:18" ht="16.5" x14ac:dyDescent="0.25">
      <c r="A24" s="4"/>
      <c r="B24" s="5"/>
      <c r="C24" s="5"/>
    </row>
    <row r="25" spans="1:18" ht="16.5" x14ac:dyDescent="0.25">
      <c r="A25" s="7" t="s">
        <v>20</v>
      </c>
      <c r="B25" s="5"/>
      <c r="C25" s="5"/>
    </row>
    <row r="26" spans="1:18" ht="16.5" x14ac:dyDescent="0.25">
      <c r="A26" s="4" t="s">
        <v>21</v>
      </c>
      <c r="B26" s="5"/>
      <c r="C26" s="5"/>
    </row>
    <row r="27" spans="1:18" ht="16.5" x14ac:dyDescent="0.25">
      <c r="A27" s="4" t="s">
        <v>22</v>
      </c>
      <c r="B27" s="5"/>
      <c r="C27" s="5"/>
    </row>
    <row r="28" spans="1:18" x14ac:dyDescent="0.25">
      <c r="A28" s="5"/>
      <c r="B28" s="5"/>
      <c r="C28" s="5"/>
    </row>
  </sheetData>
  <mergeCells count="11">
    <mergeCell ref="A6:R6"/>
    <mergeCell ref="A1:R1"/>
    <mergeCell ref="A2:R2"/>
    <mergeCell ref="A3:R3"/>
    <mergeCell ref="A4:R4"/>
    <mergeCell ref="A5:R5"/>
    <mergeCell ref="A7:R7"/>
    <mergeCell ref="A8:R8"/>
    <mergeCell ref="A17:O17"/>
    <mergeCell ref="A18:O18"/>
    <mergeCell ref="A19:O19"/>
  </mergeCells>
  <conditionalFormatting sqref="A17 Q17 A10:Q16">
    <cfRule type="expression" dxfId="64" priority="52" stopIfTrue="1">
      <formula>$R10="VENCIDA"</formula>
    </cfRule>
    <cfRule type="expression" dxfId="63" priority="53" stopIfTrue="1">
      <formula>$R10="CORRIENTE"</formula>
    </cfRule>
    <cfRule type="expression" dxfId="62" priority="54" stopIfTrue="1">
      <formula>$R10="CASTIGADA"</formula>
    </cfRule>
    <cfRule type="expression" dxfId="61" priority="55" stopIfTrue="1">
      <formula>$R10="DEVUELTA"</formula>
    </cfRule>
    <cfRule type="expression" dxfId="60" priority="56" stopIfTrue="1">
      <formula>$R10="CANCELADA"</formula>
    </cfRule>
  </conditionalFormatting>
  <conditionalFormatting sqref="Q18:Q19">
    <cfRule type="expression" dxfId="59" priority="41" stopIfTrue="1">
      <formula>$R18="VENCIDA"</formula>
    </cfRule>
    <cfRule type="expression" dxfId="58" priority="42" stopIfTrue="1">
      <formula>$R18="CORRIENTE"</formula>
    </cfRule>
    <cfRule type="expression" dxfId="57" priority="43" stopIfTrue="1">
      <formula>$R18="CASTIGADA"</formula>
    </cfRule>
    <cfRule type="expression" dxfId="56" priority="44" stopIfTrue="1">
      <formula>$R18="DEVUELTA"</formula>
    </cfRule>
    <cfRule type="expression" dxfId="55" priority="45" stopIfTrue="1">
      <formula>$R18="CANCELADA"</formula>
    </cfRule>
  </conditionalFormatting>
  <conditionalFormatting sqref="A18 P18">
    <cfRule type="expression" dxfId="54" priority="16" stopIfTrue="1">
      <formula>$R18="VENCIDA"</formula>
    </cfRule>
    <cfRule type="expression" dxfId="53" priority="17" stopIfTrue="1">
      <formula>$R18="CORRIENTE"</formula>
    </cfRule>
    <cfRule type="expression" dxfId="52" priority="18" stopIfTrue="1">
      <formula>$R18="CASTIGADA"</formula>
    </cfRule>
    <cfRule type="expression" dxfId="51" priority="19" stopIfTrue="1">
      <formula>$R18="DEVUELTA"</formula>
    </cfRule>
    <cfRule type="expression" dxfId="50" priority="20" stopIfTrue="1">
      <formula>$R18="CANCELADA"</formula>
    </cfRule>
  </conditionalFormatting>
  <conditionalFormatting sqref="P17">
    <cfRule type="expression" dxfId="49" priority="11" stopIfTrue="1">
      <formula>$R17="VENCIDA"</formula>
    </cfRule>
    <cfRule type="expression" dxfId="48" priority="12" stopIfTrue="1">
      <formula>$R17="CORRIENTE"</formula>
    </cfRule>
    <cfRule type="expression" dxfId="47" priority="13" stopIfTrue="1">
      <formula>$R17="CASTIGADA"</formula>
    </cfRule>
    <cfRule type="expression" dxfId="46" priority="14" stopIfTrue="1">
      <formula>$R17="DEVUELTA"</formula>
    </cfRule>
    <cfRule type="expression" dxfId="45" priority="15" stopIfTrue="1">
      <formula>$R17="CANCELADA"</formula>
    </cfRule>
  </conditionalFormatting>
  <conditionalFormatting sqref="P18">
    <cfRule type="expression" dxfId="44" priority="6" stopIfTrue="1">
      <formula>$R18="VENCIDA"</formula>
    </cfRule>
    <cfRule type="expression" dxfId="43" priority="7" stopIfTrue="1">
      <formula>$R18="CORRIENTE"</formula>
    </cfRule>
    <cfRule type="expression" dxfId="42" priority="8" stopIfTrue="1">
      <formula>$R18="CASTIGADA"</formula>
    </cfRule>
    <cfRule type="expression" dxfId="41" priority="9" stopIfTrue="1">
      <formula>$R18="DEVUELTA"</formula>
    </cfRule>
    <cfRule type="expression" dxfId="40" priority="10" stopIfTrue="1">
      <formula>$R18="CANCELADA"</formula>
    </cfRule>
  </conditionalFormatting>
  <conditionalFormatting sqref="P19">
    <cfRule type="expression" dxfId="39" priority="1" stopIfTrue="1">
      <formula>$R19="VENCIDA"</formula>
    </cfRule>
    <cfRule type="expression" dxfId="38" priority="2" stopIfTrue="1">
      <formula>$R19="CORRIENTE"</formula>
    </cfRule>
    <cfRule type="expression" dxfId="37" priority="3" stopIfTrue="1">
      <formula>$R19="CASTIGADA"</formula>
    </cfRule>
    <cfRule type="expression" dxfId="36" priority="4" stopIfTrue="1">
      <formula>$R19="DEVUELTA"</formula>
    </cfRule>
    <cfRule type="expression" dxfId="35" priority="5" stopIfTrue="1">
      <formula>$R19="CANCELADA"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9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topLeftCell="A13" zoomScaleNormal="100" workbookViewId="0">
      <selection activeCell="M22" sqref="M22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33.5703125" customWidth="1"/>
    <col min="6" max="6" width="13.7109375" bestFit="1" customWidth="1"/>
    <col min="7" max="7" width="11.28515625" customWidth="1"/>
    <col min="8" max="8" width="14.28515625" customWidth="1"/>
    <col min="9" max="9" width="13.7109375" customWidth="1"/>
    <col min="10" max="10" width="12.7109375" bestFit="1" customWidth="1"/>
    <col min="11" max="12" width="10.28515625" customWidth="1"/>
    <col min="13" max="13" width="13.7109375" bestFit="1" customWidth="1"/>
    <col min="14" max="16" width="13.7109375" customWidth="1"/>
    <col min="17" max="17" width="12.5703125" customWidth="1"/>
    <col min="18" max="18" width="12.140625" customWidth="1"/>
    <col min="19" max="19" width="23" customWidth="1"/>
    <col min="20" max="20" width="11.42578125" customWidth="1"/>
  </cols>
  <sheetData>
    <row r="1" spans="1:19" ht="23.2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23.25" x14ac:dyDescent="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 ht="23.2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ht="23.25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23.2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3.25" x14ac:dyDescent="0.25">
      <c r="A6" s="59" t="s">
        <v>38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23.25" x14ac:dyDescent="0.25">
      <c r="A7" s="59" t="s">
        <v>39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spans="1:19" ht="24" thickBo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s="15" customFormat="1" ht="30.75" customHeight="1" thickBot="1" x14ac:dyDescent="0.25">
      <c r="A9" s="44" t="s">
        <v>3</v>
      </c>
      <c r="B9" s="45" t="s">
        <v>4</v>
      </c>
      <c r="C9" s="45" t="s">
        <v>5</v>
      </c>
      <c r="D9" s="45" t="s">
        <v>6</v>
      </c>
      <c r="E9" s="46" t="s">
        <v>7</v>
      </c>
      <c r="F9" s="45" t="s">
        <v>8</v>
      </c>
      <c r="G9" s="45" t="s">
        <v>9</v>
      </c>
      <c r="H9" s="45" t="s">
        <v>10</v>
      </c>
      <c r="I9" s="45" t="s">
        <v>11</v>
      </c>
      <c r="J9" s="45" t="s">
        <v>12</v>
      </c>
      <c r="K9" s="45" t="s">
        <v>13</v>
      </c>
      <c r="L9" s="45" t="s">
        <v>41</v>
      </c>
      <c r="M9" s="45" t="s">
        <v>14</v>
      </c>
      <c r="N9" s="45" t="s">
        <v>23</v>
      </c>
      <c r="O9" s="45" t="s">
        <v>24</v>
      </c>
      <c r="P9" s="45" t="s">
        <v>25</v>
      </c>
      <c r="Q9" s="45" t="s">
        <v>26</v>
      </c>
      <c r="R9" s="45" t="s">
        <v>15</v>
      </c>
      <c r="S9" s="47" t="s">
        <v>32</v>
      </c>
    </row>
    <row r="10" spans="1:19" ht="28.5" customHeight="1" x14ac:dyDescent="0.25">
      <c r="A10" s="36" t="s">
        <v>30</v>
      </c>
      <c r="B10" s="37">
        <v>3427</v>
      </c>
      <c r="C10" s="38">
        <v>43466</v>
      </c>
      <c r="D10" s="39">
        <v>43501</v>
      </c>
      <c r="E10" s="37" t="s">
        <v>40</v>
      </c>
      <c r="F10" s="40">
        <v>857693</v>
      </c>
      <c r="G10" s="40"/>
      <c r="H10" s="40"/>
      <c r="I10" s="40">
        <f>+F10-G10-H10</f>
        <v>857693</v>
      </c>
      <c r="J10" s="40">
        <v>17153.86</v>
      </c>
      <c r="K10" s="40">
        <v>5660.7737999999999</v>
      </c>
      <c r="L10" s="40"/>
      <c r="M10" s="40">
        <f>+I10-J10-K10</f>
        <v>834878.36620000005</v>
      </c>
      <c r="N10" s="39">
        <v>43550</v>
      </c>
      <c r="O10" s="40">
        <v>834880</v>
      </c>
      <c r="P10" s="40">
        <v>834878.36620000005</v>
      </c>
      <c r="Q10" s="41">
        <f>+M10-P10</f>
        <v>0</v>
      </c>
      <c r="R10" s="42">
        <f>+Q10</f>
        <v>0</v>
      </c>
      <c r="S10" s="43" t="s">
        <v>36</v>
      </c>
    </row>
    <row r="11" spans="1:19" ht="28.5" customHeight="1" x14ac:dyDescent="0.25">
      <c r="A11" s="37" t="s">
        <v>30</v>
      </c>
      <c r="B11" s="37">
        <v>3796</v>
      </c>
      <c r="C11" s="38">
        <v>43497</v>
      </c>
      <c r="D11" s="39">
        <v>43528</v>
      </c>
      <c r="E11" s="37" t="s">
        <v>40</v>
      </c>
      <c r="F11" s="40">
        <v>1865879</v>
      </c>
      <c r="G11" s="40"/>
      <c r="H11" s="40"/>
      <c r="I11" s="40">
        <f>+F11-G11-H11</f>
        <v>1865879</v>
      </c>
      <c r="J11" s="40">
        <v>37317.58</v>
      </c>
      <c r="K11" s="40">
        <v>12314.8014</v>
      </c>
      <c r="L11" s="40"/>
      <c r="M11" s="9">
        <f>+I11-J11-K11</f>
        <v>1816246.6185999999</v>
      </c>
      <c r="N11" s="39">
        <v>43580</v>
      </c>
      <c r="O11" s="40">
        <v>1816249</v>
      </c>
      <c r="P11" s="40">
        <v>1816246.62</v>
      </c>
      <c r="Q11" s="41">
        <v>0</v>
      </c>
      <c r="R11" s="42">
        <f>+R10+Q11</f>
        <v>0</v>
      </c>
      <c r="S11" s="43" t="s">
        <v>36</v>
      </c>
    </row>
    <row r="12" spans="1:19" ht="28.5" customHeight="1" x14ac:dyDescent="0.25">
      <c r="A12" s="37" t="s">
        <v>30</v>
      </c>
      <c r="B12" s="37">
        <v>4148</v>
      </c>
      <c r="C12" s="38">
        <v>43525</v>
      </c>
      <c r="D12" s="39">
        <v>43558</v>
      </c>
      <c r="E12" s="37" t="s">
        <v>40</v>
      </c>
      <c r="F12" s="40">
        <v>3940086</v>
      </c>
      <c r="G12" s="40">
        <v>39400</v>
      </c>
      <c r="H12" s="40">
        <v>33600</v>
      </c>
      <c r="I12" s="40">
        <f t="shared" ref="I12:I25" si="0">+F12-G12-H12</f>
        <v>3867086</v>
      </c>
      <c r="J12" s="40">
        <v>78801.72</v>
      </c>
      <c r="K12" s="40">
        <v>26004.567599999998</v>
      </c>
      <c r="L12" s="40"/>
      <c r="M12" s="9">
        <f>+I12-J12-K12</f>
        <v>3762279.7123999996</v>
      </c>
      <c r="N12" s="39">
        <v>43612</v>
      </c>
      <c r="O12" s="40">
        <v>3762285</v>
      </c>
      <c r="P12" s="40">
        <v>3762279.7124000001</v>
      </c>
      <c r="Q12" s="41">
        <f t="shared" ref="Q12:Q25" si="1">+M12-P12</f>
        <v>0</v>
      </c>
      <c r="R12" s="42">
        <f t="shared" ref="R12:R25" si="2">+R11+Q12</f>
        <v>0</v>
      </c>
      <c r="S12" s="43" t="s">
        <v>36</v>
      </c>
    </row>
    <row r="13" spans="1:19" ht="28.5" customHeight="1" x14ac:dyDescent="0.25">
      <c r="A13" s="37" t="s">
        <v>30</v>
      </c>
      <c r="B13" s="37">
        <v>4263</v>
      </c>
      <c r="C13" s="38">
        <v>43556</v>
      </c>
      <c r="D13" s="39">
        <v>43591</v>
      </c>
      <c r="E13" s="37" t="s">
        <v>40</v>
      </c>
      <c r="F13" s="40">
        <v>1822619</v>
      </c>
      <c r="G13" s="40">
        <v>62900</v>
      </c>
      <c r="H13" s="40"/>
      <c r="I13" s="40">
        <f t="shared" si="0"/>
        <v>1759719</v>
      </c>
      <c r="J13" s="40">
        <v>36452.379999999997</v>
      </c>
      <c r="K13" s="40">
        <v>12029.285400000001</v>
      </c>
      <c r="L13" s="40"/>
      <c r="M13" s="9">
        <f>+I13-J13-K13</f>
        <v>1711237.3346000002</v>
      </c>
      <c r="N13" s="39">
        <v>43641</v>
      </c>
      <c r="O13" s="40">
        <v>1711240</v>
      </c>
      <c r="P13" s="40">
        <v>1711237.33</v>
      </c>
      <c r="Q13" s="41">
        <f t="shared" si="1"/>
        <v>4.6000001020729542E-3</v>
      </c>
      <c r="R13" s="42">
        <f t="shared" si="2"/>
        <v>4.6000001020729542E-3</v>
      </c>
      <c r="S13" s="43" t="s">
        <v>36</v>
      </c>
    </row>
    <row r="14" spans="1:19" ht="28.5" customHeight="1" x14ac:dyDescent="0.25">
      <c r="A14" s="37" t="s">
        <v>30</v>
      </c>
      <c r="B14" s="37">
        <v>4366</v>
      </c>
      <c r="C14" s="38">
        <v>43586</v>
      </c>
      <c r="D14" s="39">
        <v>43621</v>
      </c>
      <c r="E14" s="37" t="s">
        <v>40</v>
      </c>
      <c r="F14" s="40">
        <v>1383416</v>
      </c>
      <c r="G14" s="40"/>
      <c r="H14" s="40"/>
      <c r="I14" s="40">
        <f t="shared" si="0"/>
        <v>1383416</v>
      </c>
      <c r="J14" s="40">
        <v>26803.119999999999</v>
      </c>
      <c r="K14" s="40">
        <v>8845.0295999999998</v>
      </c>
      <c r="L14" s="40">
        <v>43260</v>
      </c>
      <c r="M14" s="9">
        <f>+I14-J14-K14-L14</f>
        <v>1304507.8503999999</v>
      </c>
      <c r="N14" s="39">
        <v>43671</v>
      </c>
      <c r="O14" s="40">
        <v>1304510</v>
      </c>
      <c r="P14" s="40">
        <v>1304507.8503999999</v>
      </c>
      <c r="Q14" s="41">
        <f t="shared" si="1"/>
        <v>0</v>
      </c>
      <c r="R14" s="42">
        <f t="shared" si="2"/>
        <v>4.6000001020729542E-3</v>
      </c>
      <c r="S14" s="43" t="s">
        <v>36</v>
      </c>
    </row>
    <row r="15" spans="1:19" ht="28.5" customHeight="1" x14ac:dyDescent="0.25">
      <c r="A15" s="37" t="s">
        <v>27</v>
      </c>
      <c r="B15" s="37">
        <v>27</v>
      </c>
      <c r="C15" s="38">
        <v>43617</v>
      </c>
      <c r="D15" s="39">
        <v>43650</v>
      </c>
      <c r="E15" s="37" t="s">
        <v>40</v>
      </c>
      <c r="F15" s="40">
        <v>670078</v>
      </c>
      <c r="G15" s="40"/>
      <c r="H15" s="40"/>
      <c r="I15" s="40">
        <f t="shared" si="0"/>
        <v>670078</v>
      </c>
      <c r="J15" s="40">
        <v>13401.56</v>
      </c>
      <c r="K15" s="40">
        <v>4422.5147999999999</v>
      </c>
      <c r="L15" s="40"/>
      <c r="M15" s="9">
        <f t="shared" ref="M15:M25" si="3">+I15-J15-K15</f>
        <v>652253.92519999994</v>
      </c>
      <c r="N15" s="39">
        <v>43703</v>
      </c>
      <c r="O15" s="40">
        <v>652255</v>
      </c>
      <c r="P15" s="40">
        <v>652253.92519999994</v>
      </c>
      <c r="Q15" s="41">
        <f t="shared" si="1"/>
        <v>0</v>
      </c>
      <c r="R15" s="42">
        <f t="shared" si="2"/>
        <v>4.6000001020729542E-3</v>
      </c>
      <c r="S15" s="43" t="s">
        <v>36</v>
      </c>
    </row>
    <row r="16" spans="1:19" ht="28.5" customHeight="1" x14ac:dyDescent="0.25">
      <c r="A16" s="37" t="s">
        <v>27</v>
      </c>
      <c r="B16" s="37">
        <v>111</v>
      </c>
      <c r="C16" s="38">
        <v>43647</v>
      </c>
      <c r="D16" s="39">
        <v>43678</v>
      </c>
      <c r="E16" s="37" t="s">
        <v>40</v>
      </c>
      <c r="F16" s="40">
        <v>2750423</v>
      </c>
      <c r="G16" s="40"/>
      <c r="H16" s="40"/>
      <c r="I16" s="40">
        <f t="shared" si="0"/>
        <v>2750423</v>
      </c>
      <c r="J16" s="40">
        <v>55008.46</v>
      </c>
      <c r="K16" s="40">
        <v>18152.791799999999</v>
      </c>
      <c r="L16" s="40"/>
      <c r="M16" s="9">
        <f t="shared" si="3"/>
        <v>2677261.7482000003</v>
      </c>
      <c r="N16" s="39">
        <v>43733</v>
      </c>
      <c r="O16" s="40">
        <v>2677264</v>
      </c>
      <c r="P16" s="40">
        <v>2677261.7482000003</v>
      </c>
      <c r="Q16" s="41">
        <f t="shared" si="1"/>
        <v>0</v>
      </c>
      <c r="R16" s="42">
        <f t="shared" si="2"/>
        <v>4.6000001020729542E-3</v>
      </c>
      <c r="S16" s="43" t="s">
        <v>36</v>
      </c>
    </row>
    <row r="17" spans="1:19" ht="28.5" customHeight="1" x14ac:dyDescent="0.25">
      <c r="A17" s="37" t="s">
        <v>27</v>
      </c>
      <c r="B17" s="37">
        <v>235</v>
      </c>
      <c r="C17" s="38">
        <v>43678</v>
      </c>
      <c r="D17" s="39">
        <v>43712</v>
      </c>
      <c r="E17" s="37" t="s">
        <v>40</v>
      </c>
      <c r="F17" s="40">
        <v>1447389</v>
      </c>
      <c r="G17" s="40"/>
      <c r="H17" s="40"/>
      <c r="I17" s="40">
        <f t="shared" si="0"/>
        <v>1447389</v>
      </c>
      <c r="J17" s="40">
        <v>28947.78</v>
      </c>
      <c r="K17" s="40">
        <v>9552.7674000000006</v>
      </c>
      <c r="L17" s="40"/>
      <c r="M17" s="9">
        <f t="shared" si="3"/>
        <v>1408888.4526</v>
      </c>
      <c r="N17" s="39">
        <v>43763</v>
      </c>
      <c r="O17" s="40">
        <v>1408890</v>
      </c>
      <c r="P17" s="40">
        <v>1408888.4526</v>
      </c>
      <c r="Q17" s="41">
        <f t="shared" si="1"/>
        <v>0</v>
      </c>
      <c r="R17" s="42">
        <f t="shared" si="2"/>
        <v>4.6000001020729542E-3</v>
      </c>
      <c r="S17" s="43" t="s">
        <v>36</v>
      </c>
    </row>
    <row r="18" spans="1:19" ht="28.5" customHeight="1" x14ac:dyDescent="0.25">
      <c r="A18" s="37" t="s">
        <v>27</v>
      </c>
      <c r="B18" s="37">
        <v>349</v>
      </c>
      <c r="C18" s="38">
        <v>43709</v>
      </c>
      <c r="D18" s="39">
        <v>43741</v>
      </c>
      <c r="E18" s="37" t="s">
        <v>40</v>
      </c>
      <c r="F18" s="40">
        <v>1554622</v>
      </c>
      <c r="G18" s="40"/>
      <c r="H18" s="40"/>
      <c r="I18" s="40">
        <f t="shared" si="0"/>
        <v>1554622</v>
      </c>
      <c r="J18" s="40">
        <v>31092.440000000002</v>
      </c>
      <c r="K18" s="40">
        <v>10260.5052</v>
      </c>
      <c r="L18" s="40"/>
      <c r="M18" s="9">
        <f t="shared" si="3"/>
        <v>1513269.0548</v>
      </c>
      <c r="N18" s="39">
        <v>43794</v>
      </c>
      <c r="O18" s="40">
        <v>1513270</v>
      </c>
      <c r="P18" s="40">
        <v>1513269.0548</v>
      </c>
      <c r="Q18" s="41">
        <f t="shared" si="1"/>
        <v>0</v>
      </c>
      <c r="R18" s="42">
        <f t="shared" si="2"/>
        <v>4.6000001020729542E-3</v>
      </c>
      <c r="S18" s="43" t="s">
        <v>36</v>
      </c>
    </row>
    <row r="19" spans="1:19" ht="28.5" customHeight="1" x14ac:dyDescent="0.25">
      <c r="A19" s="37" t="s">
        <v>27</v>
      </c>
      <c r="B19" s="37">
        <v>463</v>
      </c>
      <c r="C19" s="38">
        <v>43739</v>
      </c>
      <c r="D19" s="39">
        <v>43774</v>
      </c>
      <c r="E19" s="37" t="s">
        <v>40</v>
      </c>
      <c r="F19" s="40">
        <v>2305082</v>
      </c>
      <c r="G19" s="40"/>
      <c r="H19" s="40"/>
      <c r="I19" s="40">
        <f t="shared" si="0"/>
        <v>2305082</v>
      </c>
      <c r="J19" s="40">
        <v>46101.64</v>
      </c>
      <c r="K19" s="40">
        <v>15213.5412</v>
      </c>
      <c r="L19" s="40"/>
      <c r="M19" s="9">
        <f t="shared" si="3"/>
        <v>2243766.8188</v>
      </c>
      <c r="N19" s="39">
        <v>43825</v>
      </c>
      <c r="O19" s="40">
        <v>2243770</v>
      </c>
      <c r="P19" s="40">
        <v>2243766.8188</v>
      </c>
      <c r="Q19" s="41">
        <f t="shared" si="1"/>
        <v>0</v>
      </c>
      <c r="R19" s="42">
        <f t="shared" si="2"/>
        <v>4.6000001020729542E-3</v>
      </c>
      <c r="S19" s="43" t="s">
        <v>36</v>
      </c>
    </row>
    <row r="20" spans="1:19" ht="28.5" customHeight="1" x14ac:dyDescent="0.25">
      <c r="A20" s="37" t="s">
        <v>27</v>
      </c>
      <c r="B20" s="37">
        <v>783</v>
      </c>
      <c r="C20" s="38">
        <v>43770</v>
      </c>
      <c r="D20" s="39">
        <v>43802</v>
      </c>
      <c r="E20" s="37" t="s">
        <v>40</v>
      </c>
      <c r="F20" s="40">
        <v>2037085</v>
      </c>
      <c r="G20" s="40">
        <v>29300</v>
      </c>
      <c r="H20" s="40">
        <v>29300</v>
      </c>
      <c r="I20" s="40">
        <f t="shared" si="0"/>
        <v>1978485</v>
      </c>
      <c r="J20" s="40">
        <v>40741.700000000004</v>
      </c>
      <c r="K20" s="40">
        <v>13444.761</v>
      </c>
      <c r="L20" s="40"/>
      <c r="M20" s="9">
        <f t="shared" si="3"/>
        <v>1924298.5390000001</v>
      </c>
      <c r="N20" s="39">
        <v>43857</v>
      </c>
      <c r="O20" s="40">
        <v>1924300</v>
      </c>
      <c r="P20" s="40">
        <v>1924298.5390000001</v>
      </c>
      <c r="Q20" s="41">
        <f t="shared" si="1"/>
        <v>0</v>
      </c>
      <c r="R20" s="42">
        <f t="shared" si="2"/>
        <v>4.6000001020729542E-3</v>
      </c>
      <c r="S20" s="43" t="s">
        <v>36</v>
      </c>
    </row>
    <row r="21" spans="1:19" ht="28.5" customHeight="1" x14ac:dyDescent="0.25">
      <c r="A21" s="37" t="s">
        <v>27</v>
      </c>
      <c r="B21" s="37">
        <v>943</v>
      </c>
      <c r="C21" s="38">
        <v>43800</v>
      </c>
      <c r="D21" s="39">
        <v>43833</v>
      </c>
      <c r="E21" s="37" t="s">
        <v>40</v>
      </c>
      <c r="F21" s="40">
        <v>1103131</v>
      </c>
      <c r="G21" s="40"/>
      <c r="H21" s="40"/>
      <c r="I21" s="40">
        <f t="shared" si="0"/>
        <v>1103131</v>
      </c>
      <c r="J21" s="40">
        <v>22062.62</v>
      </c>
      <c r="K21" s="40">
        <v>7280.6646000000001</v>
      </c>
      <c r="L21" s="40"/>
      <c r="M21" s="9">
        <f t="shared" si="3"/>
        <v>1073787.7153999999</v>
      </c>
      <c r="N21" s="39">
        <v>43886</v>
      </c>
      <c r="O21" s="40">
        <v>1073789</v>
      </c>
      <c r="P21" s="40">
        <v>1073787.7153999999</v>
      </c>
      <c r="Q21" s="41">
        <f t="shared" si="1"/>
        <v>0</v>
      </c>
      <c r="R21" s="42">
        <f t="shared" si="2"/>
        <v>4.6000001020729542E-3</v>
      </c>
      <c r="S21" s="43" t="s">
        <v>36</v>
      </c>
    </row>
    <row r="22" spans="1:19" ht="28.5" customHeight="1" x14ac:dyDescent="0.25">
      <c r="A22" s="37" t="s">
        <v>27</v>
      </c>
      <c r="B22" s="37">
        <v>1215</v>
      </c>
      <c r="C22" s="38">
        <v>43831</v>
      </c>
      <c r="D22" s="39">
        <v>43865</v>
      </c>
      <c r="E22" s="37" t="s">
        <v>40</v>
      </c>
      <c r="F22" s="40">
        <v>1554622</v>
      </c>
      <c r="G22" s="40"/>
      <c r="H22" s="40"/>
      <c r="I22" s="40">
        <f t="shared" si="0"/>
        <v>1554622</v>
      </c>
      <c r="J22" s="40">
        <v>31092.440000000002</v>
      </c>
      <c r="K22" s="40">
        <v>10260.5052</v>
      </c>
      <c r="L22" s="40"/>
      <c r="M22" s="9">
        <f t="shared" si="3"/>
        <v>1513269.0548</v>
      </c>
      <c r="N22" s="39">
        <v>43915</v>
      </c>
      <c r="O22" s="40">
        <v>1513270</v>
      </c>
      <c r="P22" s="40">
        <v>1513269.0548</v>
      </c>
      <c r="Q22" s="41">
        <f t="shared" si="1"/>
        <v>0</v>
      </c>
      <c r="R22" s="42">
        <f t="shared" si="2"/>
        <v>4.6000001020729542E-3</v>
      </c>
      <c r="S22" s="43" t="s">
        <v>36</v>
      </c>
    </row>
    <row r="23" spans="1:19" ht="28.5" customHeight="1" x14ac:dyDescent="0.25">
      <c r="A23" s="37" t="s">
        <v>27</v>
      </c>
      <c r="B23" s="37">
        <v>1330</v>
      </c>
      <c r="C23" s="38">
        <v>43862</v>
      </c>
      <c r="D23" s="39">
        <v>43894</v>
      </c>
      <c r="E23" s="37" t="s">
        <v>40</v>
      </c>
      <c r="F23" s="40">
        <v>2117467</v>
      </c>
      <c r="G23" s="40"/>
      <c r="H23" s="40"/>
      <c r="I23" s="40">
        <f t="shared" si="0"/>
        <v>2117467</v>
      </c>
      <c r="J23" s="40">
        <v>42349.340000000004</v>
      </c>
      <c r="K23" s="40">
        <v>13975.2822</v>
      </c>
      <c r="L23" s="40"/>
      <c r="M23" s="9">
        <f t="shared" si="3"/>
        <v>2061142.3777999999</v>
      </c>
      <c r="N23" s="39">
        <v>43948</v>
      </c>
      <c r="O23" s="40">
        <v>2061145</v>
      </c>
      <c r="P23" s="40">
        <v>2061142.3777999999</v>
      </c>
      <c r="Q23" s="41">
        <f t="shared" si="1"/>
        <v>0</v>
      </c>
      <c r="R23" s="42">
        <f t="shared" si="2"/>
        <v>4.6000001020729542E-3</v>
      </c>
      <c r="S23" s="43" t="s">
        <v>36</v>
      </c>
    </row>
    <row r="24" spans="1:19" ht="28.5" customHeight="1" x14ac:dyDescent="0.25">
      <c r="A24" s="37" t="s">
        <v>27</v>
      </c>
      <c r="B24" s="37">
        <v>1473</v>
      </c>
      <c r="C24" s="38">
        <v>43922</v>
      </c>
      <c r="D24" s="39">
        <v>43958</v>
      </c>
      <c r="E24" s="37" t="s">
        <v>18</v>
      </c>
      <c r="F24" s="40">
        <v>1152541</v>
      </c>
      <c r="G24" s="40"/>
      <c r="H24" s="40"/>
      <c r="I24" s="40">
        <f t="shared" si="0"/>
        <v>1152541</v>
      </c>
      <c r="J24" s="40">
        <v>23050.82</v>
      </c>
      <c r="K24" s="40">
        <v>7606.7705999999998</v>
      </c>
      <c r="L24" s="40"/>
      <c r="M24" s="9">
        <f t="shared" si="3"/>
        <v>1121883.4094</v>
      </c>
      <c r="N24" s="39"/>
      <c r="O24" s="40"/>
      <c r="P24" s="40"/>
      <c r="Q24" s="41">
        <f t="shared" si="1"/>
        <v>1121883.4094</v>
      </c>
      <c r="R24" s="42">
        <f t="shared" si="2"/>
        <v>1121883.4140000001</v>
      </c>
      <c r="S24" s="43" t="s">
        <v>33</v>
      </c>
    </row>
    <row r="25" spans="1:19" ht="28.5" customHeight="1" thickBot="1" x14ac:dyDescent="0.3">
      <c r="A25" s="37" t="s">
        <v>27</v>
      </c>
      <c r="B25" s="37">
        <v>1572</v>
      </c>
      <c r="C25" s="38">
        <v>43952</v>
      </c>
      <c r="D25" s="39">
        <v>43984</v>
      </c>
      <c r="E25" s="37" t="s">
        <v>18</v>
      </c>
      <c r="F25" s="40">
        <v>1199973</v>
      </c>
      <c r="G25" s="40"/>
      <c r="H25" s="40"/>
      <c r="I25" s="40">
        <f t="shared" si="0"/>
        <v>1199973</v>
      </c>
      <c r="J25" s="40">
        <v>23999.46</v>
      </c>
      <c r="K25" s="40">
        <v>7919.8217999999997</v>
      </c>
      <c r="L25" s="40"/>
      <c r="M25" s="9">
        <f t="shared" si="3"/>
        <v>1168053.7182</v>
      </c>
      <c r="N25" s="39"/>
      <c r="O25" s="40"/>
      <c r="P25" s="40"/>
      <c r="Q25" s="41">
        <f t="shared" si="1"/>
        <v>1168053.7182</v>
      </c>
      <c r="R25" s="42">
        <f t="shared" si="2"/>
        <v>2289937.1321999999</v>
      </c>
      <c r="S25" s="43" t="s">
        <v>33</v>
      </c>
    </row>
    <row r="26" spans="1:19" ht="15" customHeight="1" x14ac:dyDescent="0.25">
      <c r="A26" s="60" t="s">
        <v>16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6"/>
      <c r="M26" s="66"/>
      <c r="N26" s="61"/>
      <c r="O26" s="61"/>
      <c r="P26" s="61"/>
      <c r="Q26" s="16">
        <f>SUM(Q10:Q25)</f>
        <v>2289937.1321999999</v>
      </c>
      <c r="R26" s="17">
        <f>+Q26/$Q$26</f>
        <v>1</v>
      </c>
      <c r="S26" s="32"/>
    </row>
    <row r="27" spans="1:19" ht="15.75" customHeight="1" x14ac:dyDescent="0.25">
      <c r="A27" s="62" t="s">
        <v>17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12">
        <f>+Q10</f>
        <v>0</v>
      </c>
      <c r="R27" s="13">
        <f>+Q27/$Q$26</f>
        <v>0</v>
      </c>
      <c r="S27" s="33"/>
    </row>
    <row r="28" spans="1:19" ht="15.75" customHeight="1" thickBot="1" x14ac:dyDescent="0.3">
      <c r="A28" s="64" t="s">
        <v>18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14">
        <f>+Q26-Q27</f>
        <v>2289937.1321999999</v>
      </c>
      <c r="R28" s="35">
        <f>+Q28/$Q$26</f>
        <v>1</v>
      </c>
      <c r="S28" s="34"/>
    </row>
    <row r="29" spans="1:19" x14ac:dyDescent="0.25">
      <c r="S29" s="18"/>
    </row>
    <row r="30" spans="1:19" ht="16.5" x14ac:dyDescent="0.25">
      <c r="A30" s="4" t="s">
        <v>19</v>
      </c>
      <c r="B30" s="5"/>
      <c r="C30" s="5"/>
    </row>
    <row r="31" spans="1:19" ht="16.5" x14ac:dyDescent="0.25">
      <c r="A31" s="4"/>
      <c r="B31" s="5"/>
      <c r="C31" s="5"/>
    </row>
    <row r="32" spans="1:19" ht="16.5" x14ac:dyDescent="0.3">
      <c r="A32" s="6"/>
      <c r="B32" s="5"/>
      <c r="C32" s="5"/>
    </row>
    <row r="33" spans="1:3" ht="16.5" x14ac:dyDescent="0.25">
      <c r="A33" s="4"/>
      <c r="B33" s="5"/>
      <c r="C33" s="5"/>
    </row>
    <row r="34" spans="1:3" ht="16.5" x14ac:dyDescent="0.25">
      <c r="A34" s="7" t="s">
        <v>20</v>
      </c>
      <c r="B34" s="5"/>
      <c r="C34" s="5"/>
    </row>
    <row r="35" spans="1:3" ht="16.5" x14ac:dyDescent="0.25">
      <c r="A35" s="4" t="s">
        <v>21</v>
      </c>
      <c r="B35" s="5"/>
      <c r="C35" s="5"/>
    </row>
    <row r="36" spans="1:3" ht="16.5" x14ac:dyDescent="0.25">
      <c r="A36" s="4" t="s">
        <v>22</v>
      </c>
      <c r="B36" s="5"/>
      <c r="C36" s="5"/>
    </row>
    <row r="37" spans="1:3" x14ac:dyDescent="0.25">
      <c r="A37" s="5"/>
      <c r="B37" s="5"/>
      <c r="C37" s="5"/>
    </row>
  </sheetData>
  <mergeCells count="11">
    <mergeCell ref="A7:S7"/>
    <mergeCell ref="A8:S8"/>
    <mergeCell ref="A26:P26"/>
    <mergeCell ref="A27:P27"/>
    <mergeCell ref="A28:P28"/>
    <mergeCell ref="A6:S6"/>
    <mergeCell ref="A1:S1"/>
    <mergeCell ref="A2:S2"/>
    <mergeCell ref="A3:S3"/>
    <mergeCell ref="A4:S4"/>
    <mergeCell ref="A5:S5"/>
  </mergeCells>
  <conditionalFormatting sqref="A26 R26 Q27 A10:R25">
    <cfRule type="expression" dxfId="34" priority="26" stopIfTrue="1">
      <formula>$S10="VENCIDA"</formula>
    </cfRule>
    <cfRule type="expression" dxfId="33" priority="27" stopIfTrue="1">
      <formula>$S10="CORRIENTE"</formula>
    </cfRule>
    <cfRule type="expression" dxfId="32" priority="28" stopIfTrue="1">
      <formula>$S10="CASTIGADA"</formula>
    </cfRule>
    <cfRule type="expression" dxfId="31" priority="29" stopIfTrue="1">
      <formula>$S10="DEVUELTA"</formula>
    </cfRule>
    <cfRule type="expression" dxfId="30" priority="30" stopIfTrue="1">
      <formula>$S10="CANCELADA"</formula>
    </cfRule>
  </conditionalFormatting>
  <conditionalFormatting sqref="R27:R28">
    <cfRule type="expression" dxfId="29" priority="21" stopIfTrue="1">
      <formula>$S27="VENCIDA"</formula>
    </cfRule>
    <cfRule type="expression" dxfId="28" priority="22" stopIfTrue="1">
      <formula>$S27="CORRIENTE"</formula>
    </cfRule>
    <cfRule type="expression" dxfId="27" priority="23" stopIfTrue="1">
      <formula>$S27="CASTIGADA"</formula>
    </cfRule>
    <cfRule type="expression" dxfId="26" priority="24" stopIfTrue="1">
      <formula>$S27="DEVUELTA"</formula>
    </cfRule>
    <cfRule type="expression" dxfId="25" priority="25" stopIfTrue="1">
      <formula>$S27="CANCELADA"</formula>
    </cfRule>
  </conditionalFormatting>
  <conditionalFormatting sqref="A27">
    <cfRule type="expression" dxfId="24" priority="16" stopIfTrue="1">
      <formula>$S27="VENCIDA"</formula>
    </cfRule>
    <cfRule type="expression" dxfId="23" priority="17" stopIfTrue="1">
      <formula>$S27="CORRIENTE"</formula>
    </cfRule>
    <cfRule type="expression" dxfId="22" priority="18" stopIfTrue="1">
      <formula>$S27="CASTIGADA"</formula>
    </cfRule>
    <cfRule type="expression" dxfId="21" priority="19" stopIfTrue="1">
      <formula>$S27="DEVUELTA"</formula>
    </cfRule>
    <cfRule type="expression" dxfId="20" priority="20" stopIfTrue="1">
      <formula>$S27="CANCELADA"</formula>
    </cfRule>
  </conditionalFormatting>
  <conditionalFormatting sqref="Q26">
    <cfRule type="expression" dxfId="19" priority="11" stopIfTrue="1">
      <formula>$S26="VENCIDA"</formula>
    </cfRule>
    <cfRule type="expression" dxfId="18" priority="12" stopIfTrue="1">
      <formula>$S26="CORRIENTE"</formula>
    </cfRule>
    <cfRule type="expression" dxfId="17" priority="13" stopIfTrue="1">
      <formula>$S26="CASTIGADA"</formula>
    </cfRule>
    <cfRule type="expression" dxfId="16" priority="14" stopIfTrue="1">
      <formula>$S26="DEVUELTA"</formula>
    </cfRule>
    <cfRule type="expression" dxfId="15" priority="15" stopIfTrue="1">
      <formula>$S26="CANCELADA"</formula>
    </cfRule>
  </conditionalFormatting>
  <conditionalFormatting sqref="Q27">
    <cfRule type="expression" dxfId="14" priority="6" stopIfTrue="1">
      <formula>$S27="VENCIDA"</formula>
    </cfRule>
    <cfRule type="expression" dxfId="13" priority="7" stopIfTrue="1">
      <formula>$S27="CORRIENTE"</formula>
    </cfRule>
    <cfRule type="expression" dxfId="12" priority="8" stopIfTrue="1">
      <formula>$S27="CASTIGADA"</formula>
    </cfRule>
    <cfRule type="expression" dxfId="11" priority="9" stopIfTrue="1">
      <formula>$S27="DEVUELTA"</formula>
    </cfRule>
    <cfRule type="expression" dxfId="10" priority="10" stopIfTrue="1">
      <formula>$S27="CANCELADA"</formula>
    </cfRule>
  </conditionalFormatting>
  <conditionalFormatting sqref="Q28">
    <cfRule type="expression" dxfId="9" priority="1" stopIfTrue="1">
      <formula>$S28="VENCIDA"</formula>
    </cfRule>
    <cfRule type="expression" dxfId="8" priority="2" stopIfTrue="1">
      <formula>$S28="CORRIENTE"</formula>
    </cfRule>
    <cfRule type="expression" dxfId="7" priority="3" stopIfTrue="1">
      <formula>$S28="CASTIGADA"</formula>
    </cfRule>
    <cfRule type="expression" dxfId="6" priority="4" stopIfTrue="1">
      <formula>$S28="DEVUELTA"</formula>
    </cfRule>
    <cfRule type="expression" dxfId="5" priority="5" stopIfTrue="1">
      <formula>$S28="CANCELADA"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99" orientation="landscape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abSelected="1" zoomScaleNormal="100" workbookViewId="0">
      <selection activeCell="E10" sqref="E10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17.42578125" customWidth="1"/>
    <col min="6" max="6" width="13.7109375" bestFit="1" customWidth="1"/>
    <col min="7" max="7" width="11.28515625" customWidth="1"/>
    <col min="8" max="8" width="14.28515625" customWidth="1"/>
    <col min="9" max="9" width="13.7109375" customWidth="1"/>
    <col min="10" max="10" width="12.7109375" bestFit="1" customWidth="1"/>
    <col min="11" max="12" width="10.28515625" customWidth="1"/>
    <col min="13" max="13" width="13.7109375" bestFit="1" customWidth="1"/>
    <col min="14" max="16" width="13.7109375" customWidth="1"/>
    <col min="17" max="17" width="12.5703125" customWidth="1"/>
    <col min="18" max="18" width="12.140625" customWidth="1"/>
    <col min="19" max="19" width="11.42578125" customWidth="1"/>
  </cols>
  <sheetData>
    <row r="1" spans="1:18" ht="23.25" x14ac:dyDescent="0.25">
      <c r="A1" s="59" t="s">
        <v>43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ht="23.25" x14ac:dyDescent="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18" ht="23.2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4" spans="1:18" ht="23.25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ht="23.25" x14ac:dyDescent="0.25">
      <c r="A5" s="59" t="s">
        <v>48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</row>
    <row r="6" spans="1:18" ht="23.25" x14ac:dyDescent="0.25">
      <c r="A6" s="59" t="s">
        <v>47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1:18" ht="24" thickBot="1" x14ac:dyDescent="0.3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1:18" s="15" customFormat="1" ht="30.75" customHeight="1" thickBot="1" x14ac:dyDescent="0.25">
      <c r="A8" s="44" t="s">
        <v>3</v>
      </c>
      <c r="B8" s="45" t="s">
        <v>4</v>
      </c>
      <c r="C8" s="45" t="s">
        <v>5</v>
      </c>
      <c r="D8" s="45" t="s">
        <v>6</v>
      </c>
      <c r="E8" s="46" t="s">
        <v>7</v>
      </c>
      <c r="F8" s="45" t="s">
        <v>8</v>
      </c>
      <c r="G8" s="45" t="s">
        <v>9</v>
      </c>
      <c r="H8" s="45" t="s">
        <v>10</v>
      </c>
      <c r="I8" s="45" t="s">
        <v>11</v>
      </c>
      <c r="J8" s="45" t="s">
        <v>12</v>
      </c>
      <c r="K8" s="45" t="s">
        <v>13</v>
      </c>
      <c r="L8" s="45" t="s">
        <v>41</v>
      </c>
      <c r="M8" s="45" t="s">
        <v>14</v>
      </c>
      <c r="N8" s="45" t="s">
        <v>23</v>
      </c>
      <c r="O8" s="45" t="s">
        <v>24</v>
      </c>
      <c r="P8" s="45" t="s">
        <v>25</v>
      </c>
      <c r="Q8" s="45" t="s">
        <v>26</v>
      </c>
      <c r="R8" s="45" t="s">
        <v>15</v>
      </c>
    </row>
    <row r="9" spans="1:18" ht="28.5" customHeight="1" x14ac:dyDescent="0.25">
      <c r="A9" s="51" t="s">
        <v>42</v>
      </c>
      <c r="B9" s="52">
        <v>9224</v>
      </c>
      <c r="C9" s="53">
        <v>45170</v>
      </c>
      <c r="D9" s="54">
        <v>45202</v>
      </c>
      <c r="E9" s="52" t="s">
        <v>49</v>
      </c>
      <c r="F9" s="55">
        <v>12282450</v>
      </c>
      <c r="G9" s="55">
        <v>110518</v>
      </c>
      <c r="H9" s="55">
        <v>33600</v>
      </c>
      <c r="I9" s="55">
        <f>F9-G9-H9</f>
        <v>12138332</v>
      </c>
      <c r="J9" s="55">
        <v>242609</v>
      </c>
      <c r="K9" s="55">
        <v>0</v>
      </c>
      <c r="L9" s="55">
        <v>152000</v>
      </c>
      <c r="M9" s="55">
        <f>I9-J9-K9-L9</f>
        <v>11743723</v>
      </c>
      <c r="N9" s="54"/>
      <c r="O9" s="55"/>
      <c r="P9" s="55"/>
      <c r="Q9" s="56">
        <f>+M9-P9</f>
        <v>11743723</v>
      </c>
      <c r="R9" s="57">
        <f>+Q9</f>
        <v>11743723</v>
      </c>
    </row>
    <row r="10" spans="1:18" ht="28.5" customHeight="1" x14ac:dyDescent="0.25">
      <c r="A10" s="58" t="s">
        <v>42</v>
      </c>
      <c r="B10" s="52">
        <v>9608</v>
      </c>
      <c r="C10" s="53">
        <v>45200</v>
      </c>
      <c r="D10" s="54">
        <v>45231</v>
      </c>
      <c r="E10" s="52" t="s">
        <v>46</v>
      </c>
      <c r="F10" s="55">
        <v>4978490</v>
      </c>
      <c r="G10" s="55">
        <v>68800</v>
      </c>
      <c r="H10" s="55">
        <v>0</v>
      </c>
      <c r="I10" s="55">
        <f t="shared" ref="I10:I16" si="0">F10-G10-H10</f>
        <v>4909690</v>
      </c>
      <c r="J10" s="55">
        <v>99569.8</v>
      </c>
      <c r="K10" s="55">
        <v>0</v>
      </c>
      <c r="L10" s="55"/>
      <c r="M10" s="55">
        <f t="shared" ref="M10:M16" si="1">I10-J10-K10-L10</f>
        <v>4810120.2</v>
      </c>
      <c r="N10" s="54"/>
      <c r="O10" s="55"/>
      <c r="P10" s="55"/>
      <c r="Q10" s="56">
        <f>+M10-P10</f>
        <v>4810120.2</v>
      </c>
      <c r="R10" s="57">
        <f>R9+Q10</f>
        <v>16553843.199999999</v>
      </c>
    </row>
    <row r="11" spans="1:18" ht="28.5" customHeight="1" x14ac:dyDescent="0.25">
      <c r="A11" s="58" t="s">
        <v>42</v>
      </c>
      <c r="B11" s="52">
        <v>9899</v>
      </c>
      <c r="C11" s="53">
        <v>45231</v>
      </c>
      <c r="D11" s="54">
        <v>45264</v>
      </c>
      <c r="E11" s="52" t="s">
        <v>44</v>
      </c>
      <c r="F11" s="55">
        <v>9829450</v>
      </c>
      <c r="G11" s="55">
        <v>137600</v>
      </c>
      <c r="H11" s="55">
        <v>51200</v>
      </c>
      <c r="I11" s="55">
        <f t="shared" si="0"/>
        <v>9640650</v>
      </c>
      <c r="J11" s="55">
        <v>191743</v>
      </c>
      <c r="K11" s="55">
        <v>0</v>
      </c>
      <c r="L11" s="55">
        <v>242300</v>
      </c>
      <c r="M11" s="55">
        <f t="shared" si="1"/>
        <v>9206607</v>
      </c>
      <c r="N11" s="54"/>
      <c r="O11" s="55"/>
      <c r="P11" s="55"/>
      <c r="Q11" s="56">
        <f t="shared" ref="Q11:Q16" si="2">+M11-P11</f>
        <v>9206607</v>
      </c>
      <c r="R11" s="57">
        <f t="shared" ref="R11:R16" si="3">R10+Q11</f>
        <v>25760450.199999999</v>
      </c>
    </row>
    <row r="12" spans="1:18" ht="28.5" customHeight="1" x14ac:dyDescent="0.25">
      <c r="A12" s="58" t="s">
        <v>42</v>
      </c>
      <c r="B12" s="52">
        <v>9973</v>
      </c>
      <c r="C12" s="53">
        <v>45261</v>
      </c>
      <c r="D12" s="54">
        <v>45275</v>
      </c>
      <c r="E12" s="52" t="s">
        <v>45</v>
      </c>
      <c r="F12" s="55">
        <v>5685370</v>
      </c>
      <c r="G12" s="55">
        <v>34400</v>
      </c>
      <c r="H12" s="55">
        <v>0</v>
      </c>
      <c r="I12" s="55">
        <f t="shared" si="0"/>
        <v>5650970</v>
      </c>
      <c r="J12" s="55">
        <v>113707.40000000001</v>
      </c>
      <c r="K12" s="55">
        <v>0</v>
      </c>
      <c r="L12" s="55"/>
      <c r="M12" s="55">
        <f t="shared" si="1"/>
        <v>5537262.5999999996</v>
      </c>
      <c r="N12" s="54"/>
      <c r="O12" s="55"/>
      <c r="P12" s="55"/>
      <c r="Q12" s="56">
        <f t="shared" si="2"/>
        <v>5537262.5999999996</v>
      </c>
      <c r="R12" s="57">
        <f t="shared" si="3"/>
        <v>31297712.799999997</v>
      </c>
    </row>
    <row r="13" spans="1:18" ht="28.5" customHeight="1" x14ac:dyDescent="0.25">
      <c r="A13" s="58" t="s">
        <v>42</v>
      </c>
      <c r="B13" s="52">
        <v>9974</v>
      </c>
      <c r="C13" s="53">
        <v>45261</v>
      </c>
      <c r="D13" s="54">
        <v>45275</v>
      </c>
      <c r="E13" s="52" t="s">
        <v>45</v>
      </c>
      <c r="F13" s="55">
        <v>175000</v>
      </c>
      <c r="G13" s="55">
        <v>0</v>
      </c>
      <c r="H13" s="55">
        <v>16000</v>
      </c>
      <c r="I13" s="55">
        <f t="shared" si="0"/>
        <v>159000</v>
      </c>
      <c r="J13" s="55">
        <v>3500</v>
      </c>
      <c r="K13" s="55">
        <v>0</v>
      </c>
      <c r="L13" s="55"/>
      <c r="M13" s="55">
        <f t="shared" si="1"/>
        <v>155500</v>
      </c>
      <c r="N13" s="54"/>
      <c r="O13" s="55"/>
      <c r="P13" s="55"/>
      <c r="Q13" s="56">
        <f t="shared" si="2"/>
        <v>155500</v>
      </c>
      <c r="R13" s="57">
        <f t="shared" si="3"/>
        <v>31453212.799999997</v>
      </c>
    </row>
    <row r="14" spans="1:18" ht="28.5" customHeight="1" x14ac:dyDescent="0.25">
      <c r="A14" s="58" t="s">
        <v>42</v>
      </c>
      <c r="B14" s="52">
        <v>10004</v>
      </c>
      <c r="C14" s="53">
        <v>45261</v>
      </c>
      <c r="D14" s="54">
        <v>45293</v>
      </c>
      <c r="E14" s="52" t="s">
        <v>45</v>
      </c>
      <c r="F14" s="55">
        <v>569610</v>
      </c>
      <c r="G14" s="55">
        <v>17200</v>
      </c>
      <c r="H14" s="55">
        <v>48400</v>
      </c>
      <c r="I14" s="55">
        <f t="shared" si="0"/>
        <v>504010</v>
      </c>
      <c r="J14" s="55">
        <v>11392.2</v>
      </c>
      <c r="K14" s="55">
        <v>0</v>
      </c>
      <c r="L14" s="55"/>
      <c r="M14" s="55">
        <f t="shared" si="1"/>
        <v>492617.8</v>
      </c>
      <c r="N14" s="54"/>
      <c r="O14" s="55"/>
      <c r="P14" s="55"/>
      <c r="Q14" s="56">
        <f t="shared" si="2"/>
        <v>492617.8</v>
      </c>
      <c r="R14" s="57">
        <f t="shared" si="3"/>
        <v>31945830.599999998</v>
      </c>
    </row>
    <row r="15" spans="1:18" ht="28.5" customHeight="1" x14ac:dyDescent="0.25">
      <c r="A15" s="50" t="s">
        <v>42</v>
      </c>
      <c r="B15" s="37">
        <v>10664</v>
      </c>
      <c r="C15" s="38">
        <v>45292</v>
      </c>
      <c r="D15" s="39">
        <v>45323</v>
      </c>
      <c r="E15" s="37" t="s">
        <v>28</v>
      </c>
      <c r="F15" s="40">
        <v>5058430</v>
      </c>
      <c r="G15" s="40">
        <v>34400</v>
      </c>
      <c r="H15" s="40">
        <v>50000</v>
      </c>
      <c r="I15" s="40">
        <f t="shared" si="0"/>
        <v>4974030</v>
      </c>
      <c r="J15" s="40">
        <v>101168.6</v>
      </c>
      <c r="K15" s="40">
        <v>0</v>
      </c>
      <c r="L15" s="40"/>
      <c r="M15" s="40">
        <f t="shared" si="1"/>
        <v>4872861.4000000004</v>
      </c>
      <c r="N15" s="39"/>
      <c r="O15" s="40"/>
      <c r="P15" s="40"/>
      <c r="Q15" s="41">
        <f t="shared" si="2"/>
        <v>4872861.4000000004</v>
      </c>
      <c r="R15" s="42">
        <f t="shared" si="3"/>
        <v>36818692</v>
      </c>
    </row>
    <row r="16" spans="1:18" ht="28.5" customHeight="1" x14ac:dyDescent="0.25">
      <c r="A16" s="50" t="s">
        <v>42</v>
      </c>
      <c r="B16" s="37">
        <v>11161</v>
      </c>
      <c r="C16" s="38">
        <v>45323</v>
      </c>
      <c r="D16" s="39">
        <v>45352</v>
      </c>
      <c r="E16" s="37" t="s">
        <v>28</v>
      </c>
      <c r="F16" s="40">
        <v>11593110</v>
      </c>
      <c r="G16" s="40">
        <v>137600</v>
      </c>
      <c r="H16" s="40">
        <v>218800</v>
      </c>
      <c r="I16" s="40">
        <f t="shared" si="0"/>
        <v>11236710</v>
      </c>
      <c r="J16" s="40">
        <v>231862.2</v>
      </c>
      <c r="K16" s="40">
        <v>0</v>
      </c>
      <c r="L16" s="40"/>
      <c r="M16" s="40">
        <f t="shared" si="1"/>
        <v>11004847.800000001</v>
      </c>
      <c r="N16" s="39"/>
      <c r="O16" s="40"/>
      <c r="P16" s="40"/>
      <c r="Q16" s="41">
        <f t="shared" si="2"/>
        <v>11004847.800000001</v>
      </c>
      <c r="R16" s="42">
        <f>R15+Q16</f>
        <v>47823539.799999997</v>
      </c>
    </row>
    <row r="17" spans="1:18" ht="15" customHeight="1" x14ac:dyDescent="0.25">
      <c r="A17" s="67" t="s">
        <v>16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48">
        <f>SUM(Q9:Q16)</f>
        <v>47823539.799999997</v>
      </c>
      <c r="R17" s="49">
        <f>+Q17/$Q$17</f>
        <v>1</v>
      </c>
    </row>
    <row r="18" spans="1:18" ht="15.75" customHeight="1" x14ac:dyDescent="0.25">
      <c r="A18" s="62" t="s">
        <v>17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12">
        <f>SUM(Q9:Q14)</f>
        <v>31945830.599999998</v>
      </c>
      <c r="R18" s="13">
        <f>+Q18/$Q$17</f>
        <v>0.66799385268423817</v>
      </c>
    </row>
    <row r="19" spans="1:18" ht="15.75" customHeight="1" thickBot="1" x14ac:dyDescent="0.3">
      <c r="A19" s="64" t="s">
        <v>18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14">
        <f>+Q17-Q18</f>
        <v>15877709.199999999</v>
      </c>
      <c r="R19" s="35">
        <f>+Q19/$Q$17</f>
        <v>0.33200614731576183</v>
      </c>
    </row>
    <row r="21" spans="1:18" ht="16.5" x14ac:dyDescent="0.25">
      <c r="A21" s="4" t="s">
        <v>19</v>
      </c>
      <c r="B21" s="5"/>
      <c r="C21" s="5"/>
    </row>
    <row r="22" spans="1:18" ht="16.5" x14ac:dyDescent="0.25">
      <c r="A22" s="4"/>
      <c r="B22" s="5"/>
      <c r="C22" s="5"/>
    </row>
    <row r="23" spans="1:18" ht="16.5" x14ac:dyDescent="0.3">
      <c r="A23" s="6"/>
      <c r="B23" s="5"/>
      <c r="C23" s="5"/>
    </row>
    <row r="24" spans="1:18" ht="16.5" x14ac:dyDescent="0.25">
      <c r="A24" s="4"/>
      <c r="B24" s="5"/>
      <c r="C24" s="5"/>
    </row>
    <row r="25" spans="1:18" ht="16.5" x14ac:dyDescent="0.25">
      <c r="A25" s="7" t="s">
        <v>20</v>
      </c>
      <c r="B25" s="5"/>
      <c r="C25" s="5"/>
    </row>
    <row r="26" spans="1:18" ht="16.5" x14ac:dyDescent="0.25">
      <c r="A26" s="4" t="s">
        <v>21</v>
      </c>
      <c r="B26" s="5"/>
      <c r="C26" s="5"/>
    </row>
    <row r="27" spans="1:18" ht="16.5" x14ac:dyDescent="0.25">
      <c r="A27" s="4" t="s">
        <v>22</v>
      </c>
      <c r="B27" s="5"/>
      <c r="C27" s="5"/>
    </row>
    <row r="28" spans="1:18" x14ac:dyDescent="0.25">
      <c r="A28" s="5"/>
      <c r="B28" s="5"/>
      <c r="C28" s="5"/>
    </row>
  </sheetData>
  <mergeCells count="10">
    <mergeCell ref="A5:R5"/>
    <mergeCell ref="A1:R1"/>
    <mergeCell ref="A2:R2"/>
    <mergeCell ref="A3:R3"/>
    <mergeCell ref="A4:R4"/>
    <mergeCell ref="A6:R6"/>
    <mergeCell ref="A7:R7"/>
    <mergeCell ref="A17:P17"/>
    <mergeCell ref="A18:P18"/>
    <mergeCell ref="A19:P19"/>
  </mergeCells>
  <conditionalFormatting sqref="Q17:R19 A17:A18 A9:R16">
    <cfRule type="expression" dxfId="4" priority="57" stopIfTrue="1">
      <formula>#REF!="VENCIDA"</formula>
    </cfRule>
    <cfRule type="expression" dxfId="3" priority="58" stopIfTrue="1">
      <formula>#REF!="CORRIENTE"</formula>
    </cfRule>
    <cfRule type="expression" dxfId="2" priority="59" stopIfTrue="1">
      <formula>#REF!="CASTIGADA"</formula>
    </cfRule>
    <cfRule type="expression" dxfId="1" priority="60" stopIfTrue="1">
      <formula>#REF!="DEVUELTA"</formula>
    </cfRule>
    <cfRule type="expression" dxfId="0" priority="61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6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09 DE JUNIO</vt:lpstr>
      <vt:lpstr>10 DE JUNIO</vt:lpstr>
      <vt:lpstr>FEB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financiera</dc:creator>
  <cp:lastModifiedBy>DELL CPU</cp:lastModifiedBy>
  <cp:lastPrinted>2024-03-12T12:51:48Z</cp:lastPrinted>
  <dcterms:created xsi:type="dcterms:W3CDTF">2017-08-25T15:23:51Z</dcterms:created>
  <dcterms:modified xsi:type="dcterms:W3CDTF">2024-03-12T12:52:01Z</dcterms:modified>
</cp:coreProperties>
</file>