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38854928 MARGARITA ROSA CAICEDO ZAPAT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2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F6" i="3"/>
  <c r="F5" i="3"/>
  <c r="E5" i="3"/>
  <c r="W1" i="2" l="1"/>
  <c r="T1" i="2" l="1"/>
  <c r="S1" i="2"/>
  <c r="R1" i="2"/>
  <c r="Q1" i="2"/>
  <c r="P1" i="2"/>
  <c r="O1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1" i="2" s="1"/>
  <c r="H4" i="1" l="1"/>
  <c r="H15" i="1" s="1"/>
  <c r="H5" i="1"/>
  <c r="H6" i="1"/>
  <c r="H7" i="1"/>
  <c r="H8" i="1"/>
  <c r="H9" i="1"/>
  <c r="H10" i="1"/>
  <c r="H11" i="1"/>
  <c r="H12" i="1"/>
  <c r="H13" i="1"/>
  <c r="H14" i="1"/>
  <c r="H3" i="1"/>
  <c r="H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<sst xmlns="http://schemas.openxmlformats.org/spreadsheetml/2006/main" count="224" uniqueCount="95">
  <si>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</si>
  <si>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</si>
  <si>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</si>
  <si>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</si>
  <si>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</si>
  <si>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</si>
  <si>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</si>
  <si>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</si>
  <si>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EF</t>
  </si>
  <si>
    <t>Margarita Rosa Caicedo Zapata</t>
  </si>
  <si>
    <t>EF732</t>
  </si>
  <si>
    <t>EF749</t>
  </si>
  <si>
    <t>TOTAL CARTERA AL 18 JUNIO 2024</t>
  </si>
  <si>
    <t>EF768</t>
  </si>
  <si>
    <t>EF769</t>
  </si>
  <si>
    <t>EF770</t>
  </si>
  <si>
    <t>EF775</t>
  </si>
  <si>
    <t>EF776</t>
  </si>
  <si>
    <t>EF777</t>
  </si>
  <si>
    <t>EF778</t>
  </si>
  <si>
    <t>EF779</t>
  </si>
  <si>
    <t>EF781</t>
  </si>
  <si>
    <t>EF783</t>
  </si>
  <si>
    <t>EF785</t>
  </si>
  <si>
    <t>Alf+Fac</t>
  </si>
  <si>
    <t>Llave</t>
  </si>
  <si>
    <t xml:space="preserve">Fecha de radicacion EPS </t>
  </si>
  <si>
    <t xml:space="preserve">Esta de Factura EPS Septiembre 28 </t>
  </si>
  <si>
    <t xml:space="preserve">Boxalud </t>
  </si>
  <si>
    <t>Finalizada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</si>
  <si>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</si>
  <si>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</si>
  <si>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</si>
  <si>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</si>
  <si>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</si>
  <si>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</si>
  <si>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</si>
  <si>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</si>
  <si>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</si>
  <si>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</si>
  <si>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</si>
  <si>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</si>
  <si>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16.09.2024</t>
  </si>
  <si>
    <t>Estado de Factura EPS Junio 29</t>
  </si>
  <si>
    <t>FACTURA CANCELADA PARCIALMENTE - SALDO PENDIENTE EN PROGRAMACION DE PAGO</t>
  </si>
  <si>
    <t>FACTURA PENDIENTE EN PROGRAMACION DE PAGO</t>
  </si>
  <si>
    <t>29.05.2024</t>
  </si>
  <si>
    <t>FACTURA CANCELADA</t>
  </si>
  <si>
    <t>Etiquetas de fila</t>
  </si>
  <si>
    <t>Total general</t>
  </si>
  <si>
    <t xml:space="preserve">Cant. Facturas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</si>
  <si>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</si>
  <si>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</si>
  <si>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</si>
  <si>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</si>
  <si>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</si>
  <si>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</si>
  <si>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</si>
  <si>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</si>
  <si>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</si>
  <si>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</si>
  <si>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</si>
  <si>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</si>
  <si>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</si>
  <si>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</si>
  <si>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</si>
  <si>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</si>
  <si>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</si>
  <si>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</si>
  <si>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</si>
  <si>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</si>
  <si>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</si>
  <si>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</si>
  <si>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</si>
  <si>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</si>
  <si>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</si>
  <si>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</si>
  <si>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</si>
  <si>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</si>
  <si>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</si>
  <si>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</si>
  <si>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</si>
  <si>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</si>
  <si>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</si>
  <si>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</si>
  <si>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</si>
  <si>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</si>
  <si>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</si>
  <si>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</si>
  <si>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Margarita Rosa Caicedo Zapata</t>
  </si>
  <si>
    <t>NIT: 38854928</t>
  </si>
  <si>
    <t>Santiago de Cali, Septiembre 28del 2024</t>
  </si>
  <si>
    <t>Milena Calambás</t>
  </si>
  <si>
    <t>Aux. De Convenios, Administración De Cuentas y Cartera</t>
  </si>
  <si>
    <t>Con Corte al dia: 30/08/2024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</si>
</sst>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2" fontId="3" fillId="0" borderId="0" applyFont="0" applyFill="0" applyBorder="0" applyAlignment="0" applyProtection="0"/>
    <xf numFmtId="0" fontId="6" fillId="0" borderId="0"/>
    <xf numFmtId="0" fontId="6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6" fontId="5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6" fontId="4" fillId="0" borderId="0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65" fontId="8" fillId="0" borderId="1" xfId="5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3" fillId="0" borderId="1" xfId="5" applyNumberFormat="1" applyFont="1" applyBorder="1" applyAlignment="1">
      <alignment horizontal="center"/>
    </xf>
    <xf numFmtId="165" fontId="7" fillId="0" borderId="0" xfId="5" applyNumberFormat="1" applyFont="1" applyAlignment="1">
      <alignment horizontal="center"/>
    </xf>
    <xf numFmtId="165" fontId="0" fillId="0" borderId="1" xfId="5" applyNumberFormat="1" applyFont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165" fontId="3" fillId="0" borderId="1" xfId="5" applyNumberFormat="1" applyFont="1" applyBorder="1" applyAlignment="1">
      <alignment horizontal="center" wrapText="1"/>
    </xf>
    <xf numFmtId="165" fontId="7" fillId="0" borderId="1" xfId="5" applyNumberFormat="1" applyFont="1" applyBorder="1" applyAlignment="1">
      <alignment horizontal="center" vertical="center" wrapText="1"/>
    </xf>
    <xf numFmtId="165" fontId="7" fillId="6" borderId="1" xfId="5" applyNumberFormat="1" applyFont="1" applyFill="1" applyBorder="1" applyAlignment="1">
      <alignment horizontal="center" vertical="center" wrapText="1"/>
    </xf>
    <xf numFmtId="165" fontId="0" fillId="0" borderId="0" xfId="5" applyNumberFormat="1" applyFont="1"/>
    <xf numFmtId="165" fontId="0" fillId="0" borderId="8" xfId="5" applyNumberFormat="1" applyFont="1" applyBorder="1"/>
    <xf numFmtId="165" fontId="0" fillId="0" borderId="11" xfId="5" applyNumberFormat="1" applyFont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/>
    <xf numFmtId="0" fontId="0" fillId="0" borderId="14" xfId="0" applyNumberFormat="1" applyBorder="1"/>
    <xf numFmtId="0" fontId="0" fillId="0" borderId="12" xfId="0" pivotButton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0" fillId="0" borderId="6" xfId="5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0" fontId="6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6" applyNumberFormat="1" applyFont="1" applyAlignment="1">
      <alignment horizontal="right"/>
    </xf>
    <xf numFmtId="169" fontId="9" fillId="0" borderId="0" xfId="6" applyNumberFormat="1" applyFont="1"/>
    <xf numFmtId="168" fontId="6" fillId="0" borderId="0" xfId="4" applyNumberFormat="1" applyFont="1" applyAlignment="1">
      <alignment horizontal="center"/>
    </xf>
    <xf numFmtId="169" fontId="6" fillId="0" borderId="0" xfId="6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6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6" applyNumberFormat="1" applyFont="1" applyBorder="1" applyAlignment="1">
      <alignment horizontal="right"/>
    </xf>
    <xf numFmtId="168" fontId="10" fillId="0" borderId="0" xfId="6" applyNumberFormat="1" applyFont="1" applyAlignment="1">
      <alignment horizontal="right"/>
    </xf>
    <xf numFmtId="169" fontId="10" fillId="0" borderId="0" xfId="6" applyNumberFormat="1" applyFont="1" applyAlignment="1">
      <alignment horizontal="right"/>
    </xf>
    <xf numFmtId="0" fontId="11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6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6" applyNumberFormat="1" applyFont="1" applyAlignment="1">
      <alignment horizontal="right"/>
    </xf>
    <xf numFmtId="168" fontId="11" fillId="0" borderId="15" xfId="4" applyNumberFormat="1" applyFont="1" applyBorder="1" applyAlignment="1">
      <alignment horizontal="center"/>
    </xf>
    <xf numFmtId="169" fontId="11" fillId="0" borderId="15" xfId="6" applyNumberFormat="1" applyFont="1" applyBorder="1" applyAlignment="1">
      <alignment horizontal="right"/>
    </xf>
    <xf numFmtId="170" fontId="6" fillId="0" borderId="0" xfId="3" applyNumberFormat="1" applyFont="1"/>
    <xf numFmtId="164" fontId="6" fillId="0" borderId="0" xfId="4" applyFont="1"/>
    <xf numFmtId="169" fontId="6" fillId="0" borderId="0" xfId="6" applyNumberFormat="1" applyFont="1"/>
    <xf numFmtId="170" fontId="11" fillId="0" borderId="10" xfId="3" applyNumberFormat="1" applyFont="1" applyBorder="1"/>
    <xf numFmtId="170" fontId="6" fillId="0" borderId="10" xfId="3" applyNumberFormat="1" applyFont="1" applyBorder="1"/>
    <xf numFmtId="164" fontId="11" fillId="0" borderId="10" xfId="4" applyFont="1" applyBorder="1"/>
    <xf numFmtId="169" fontId="6" fillId="0" borderId="10" xfId="6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6" fillId="0" borderId="4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6" fillId="0" borderId="7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11" fillId="0" borderId="0" xfId="5" applyNumberFormat="1" applyFont="1"/>
    <xf numFmtId="171" fontId="11" fillId="0" borderId="0" xfId="5" applyNumberFormat="1" applyFont="1" applyAlignment="1">
      <alignment horizontal="right"/>
    </xf>
    <xf numFmtId="165" fontId="6" fillId="0" borderId="0" xfId="5" applyNumberFormat="1" applyFont="1" applyAlignment="1">
      <alignment horizontal="center"/>
    </xf>
    <xf numFmtId="171" fontId="6" fillId="0" borderId="0" xfId="5" applyNumberFormat="1" applyFont="1" applyAlignment="1">
      <alignment horizontal="right"/>
    </xf>
    <xf numFmtId="165" fontId="6" fillId="0" borderId="2" xfId="5" applyNumberFormat="1" applyFont="1" applyBorder="1" applyAlignment="1">
      <alignment horizontal="center"/>
    </xf>
    <xf numFmtId="171" fontId="6" fillId="0" borderId="2" xfId="5" applyNumberFormat="1" applyFont="1" applyBorder="1" applyAlignment="1">
      <alignment horizontal="right"/>
    </xf>
    <xf numFmtId="165" fontId="6" fillId="0" borderId="15" xfId="5" applyNumberFormat="1" applyFont="1" applyBorder="1" applyAlignment="1">
      <alignment horizontal="center"/>
    </xf>
    <xf numFmtId="171" fontId="6" fillId="0" borderId="15" xfId="5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7">
    <cellStyle name="Millares" xfId="5" builtinId="3"/>
    <cellStyle name="Millares 2" xfId="4"/>
    <cellStyle name="Moneda" xfId="6" builtinId="4"/>
    <cellStyle name="Moneda [0]" xfId="1" builtinId="7"/>
    <cellStyle name="Normal" xfId="0" builtinId="0"/>
    <cellStyle name="Normal 2" xfId="2"/>
    <cellStyle name="Normal 2 2" xfId="3"/>
  </cellStyles>
  <dxfs count="28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3.411203240743" createdVersion="5" refreshedVersion="5" minRefreshableVersion="3" recordCount="13">
  <cacheSource type="worksheet">
    <worksheetSource ref="A2:AC15" sheet="ESTADO DE CADA FACTURA"/>
  </cacheSource>
  <cacheFields count="31">
    <cacheField name="Nro ID IPS" numFmtId="0">
      <sharedItems containsSemiMixedTypes="0" containsString="0" containsNumber="1" containsInteger="1" minValue="38854928" maxValue="38854928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4-05T00:00:00" maxDate="2024-09-14T00:00:00"/>
    </cacheField>
    <cacheField name="IPS Fecha radicado" numFmtId="14">
      <sharedItems containsSemiMixedTypes="0" containsNonDate="0" containsDate="1" containsString="0" minDate="2024-04-05T00:00:00" maxDate="2024-09-16T00:00:00"/>
    </cacheField>
    <cacheField name="Fecha de radicacion EPS " numFmtId="14">
      <sharedItems containsSemiMixedTypes="0" containsNonDate="0" containsDate="1" containsString="0" minDate="2024-04-05T00:00:00" maxDate="2024-09-14T00:00:00"/>
    </cacheField>
    <cacheField name="IPS Valor Factura" numFmtId="165">
      <sharedItems containsSemiMixedTypes="0" containsString="0" containsNumber="1" containsInteger="1" minValue="97500" maxValue="4500000"/>
    </cacheField>
    <cacheField name="IPS Saldo Factura" numFmtId="165">
      <sharedItems containsSemiMixedTypes="0" containsString="0" containsNumber="1" containsInteger="1" minValue="97500" maxValue="4500000"/>
    </cacheField>
    <cacheField name="Esta de Factura EPS Septiembre 28 " numFmtId="0">
      <sharedItems count="3">
        <s v="FACTURA CANCELADA"/>
        <s v="FACTURA CANCELADA PARCIALMENTE - SALDO PENDIENTE EN PROGRAMACION DE PAGO"/>
        <s v="FACTURA PENDIENTE EN PROGRAMACION DE PAGO"/>
      </sharedItems>
    </cacheField>
    <cacheField name="Boxalud " numFmtId="0">
      <sharedItems/>
    </cacheField>
    <cacheField name="Estado de Factura EPS Junio 29" numFmtId="0">
      <sharedItems/>
    </cacheField>
    <cacheField name="Valor Total Bruto" numFmtId="165">
      <sharedItems containsSemiMixedTypes="0" containsString="0" containsNumber="1" containsInteger="1" minValue="102000" maxValue="4500000"/>
    </cacheField>
    <cacheField name="Valor Devolucion" numFmtId="165">
      <sharedItems containsSemiMixedTypes="0" containsString="0" containsNumber="1" containsInteger="1" minValue="0" maxValue="0"/>
    </cacheField>
    <cacheField name="Valor Radicado" numFmtId="165">
      <sharedItems containsSemiMixedTypes="0" containsString="0" containsNumber="1" containsInteger="1" minValue="102000" maxValue="4500000"/>
    </cacheField>
    <cacheField name="Valor Glosa Aceptada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97500" maxValue="4500000"/>
    </cacheField>
    <cacheField name="Por pagar SAP" numFmtId="0">
      <sharedItems containsString="0" containsBlank="1" containsNumber="1" containsInteger="1" minValue="102000" maxValue="102000"/>
    </cacheField>
    <cacheField name="P. abiertas doc" numFmtId="0">
      <sharedItems containsString="0" containsBlank="1" containsNumber="1" containsInteger="1" minValue="1222510303" maxValue="1222510303"/>
    </cacheField>
    <cacheField name="Valor compensacion SAP" numFmtId="165">
      <sharedItems containsSemiMixedTypes="0" containsString="0" containsNumber="1" containsInteger="1" minValue="0" maxValue="4500000"/>
    </cacheField>
    <cacheField name="Doc compensacion " numFmtId="0">
      <sharedItems containsString="0" containsBlank="1" containsNumber="1" containsInteger="1" minValue="2201548341" maxValue="2201548341"/>
    </cacheField>
    <cacheField name="Fecha de compensacion " numFmtId="0">
      <sharedItems containsBlank="1"/>
    </cacheField>
    <cacheField name="Valor TF" numFmtId="0">
      <sharedItems containsNonDate="0" containsString="0" containsBlank="1"/>
    </cacheField>
    <cacheField name="Valor compensacion SAP2" numFmtId="0">
      <sharedItems containsString="0" containsBlank="1" containsNumber="1" containsInteger="1" minValue="1000000" maxValue="1000000"/>
    </cacheField>
    <cacheField name="Doc compensacion 2" numFmtId="0">
      <sharedItems containsString="0" containsBlank="1" containsNumber="1" containsInteger="1" minValue="2201511258" maxValue="2201511258"/>
    </cacheField>
    <cacheField name="Fecha de compensacion 2" numFmtId="0">
      <sharedItems containsBlank="1"/>
    </cacheField>
    <cacheField name="Valor TF2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38854928"/>
    <s v="Margarita Rosa Caicedo Zapata"/>
    <s v="EF"/>
    <s v="EF732"/>
    <s v="EF732"/>
    <s v="38854928_EF732"/>
    <d v="2024-04-05T00:00:00"/>
    <d v="2024-04-05T00:00:00"/>
    <d v="2024-04-05T00:00:00"/>
    <n v="3911153"/>
    <n v="3911153"/>
    <x v="0"/>
    <s v="Finalizada"/>
    <s v="FACTURA CANCELADA PARCIALMENTE - SALDO PENDIENTE EN PROGRAMACION DE PAGO"/>
    <n v="4500000"/>
    <n v="0"/>
    <n v="4500000"/>
    <n v="0"/>
    <n v="0"/>
    <n v="3911153"/>
    <m/>
    <m/>
    <n v="2911153"/>
    <n v="2201548341"/>
    <s v="16.09.2024"/>
    <m/>
    <n v="1000000"/>
    <n v="2201511258"/>
    <s v="29.05.2024"/>
    <m/>
    <d v="2024-08-30T00:00:00"/>
  </r>
  <r>
    <n v="38854928"/>
    <s v="Margarita Rosa Caicedo Zapata"/>
    <s v="EF"/>
    <s v="EF749"/>
    <s v="EF749"/>
    <s v="38854928_EF749"/>
    <d v="2024-06-06T00:00:00"/>
    <d v="2024-06-06T00:00:00"/>
    <d v="2024-06-07T00:00:00"/>
    <n v="124800"/>
    <n v="124800"/>
    <x v="0"/>
    <s v="Finalizada"/>
    <s v="FACTURA PENDIENTE EN PROGRAMACION DE PAGO"/>
    <n v="124800"/>
    <n v="0"/>
    <n v="124800"/>
    <n v="0"/>
    <n v="0"/>
    <n v="124800"/>
    <m/>
    <m/>
    <n v="124800"/>
    <n v="2201548341"/>
    <s v="16.09.2024"/>
    <m/>
    <m/>
    <m/>
    <m/>
    <m/>
    <d v="2024-08-30T00:00:00"/>
  </r>
  <r>
    <n v="38854928"/>
    <s v="Margarita Rosa Caicedo Zapata"/>
    <s v="EF"/>
    <s v="EF768"/>
    <s v="EF768"/>
    <s v="38854928_EF768"/>
    <d v="2024-08-15T00:00:00"/>
    <d v="2024-08-15T00:00:00"/>
    <d v="2024-08-15T00:00:00"/>
    <n v="4500000"/>
    <n v="4500000"/>
    <x v="0"/>
    <s v="Finalizada"/>
    <e v="#N/A"/>
    <n v="4500000"/>
    <n v="0"/>
    <n v="4500000"/>
    <n v="0"/>
    <n v="0"/>
    <n v="4500000"/>
    <m/>
    <m/>
    <n v="4500000"/>
    <n v="2201548341"/>
    <s v="16.09.2024"/>
    <m/>
    <m/>
    <m/>
    <m/>
    <m/>
    <d v="2024-08-30T00:00:00"/>
  </r>
  <r>
    <n v="38854928"/>
    <s v="Margarita Rosa Caicedo Zapata"/>
    <s v="EF"/>
    <s v="EF769"/>
    <s v="EF769"/>
    <s v="38854928_EF769"/>
    <d v="2024-08-15T00:00:00"/>
    <d v="2024-08-15T00:00:00"/>
    <d v="2024-08-15T00:00:00"/>
    <n v="360000"/>
    <n v="360000"/>
    <x v="1"/>
    <s v="Finalizada"/>
    <e v="#N/A"/>
    <n v="360000"/>
    <n v="0"/>
    <n v="360000"/>
    <n v="0"/>
    <n v="0"/>
    <n v="360000"/>
    <m/>
    <m/>
    <n v="90000"/>
    <n v="2201548341"/>
    <s v="16.09.2024"/>
    <m/>
    <m/>
    <m/>
    <m/>
    <m/>
    <d v="2024-08-30T00:00:00"/>
  </r>
  <r>
    <n v="38854928"/>
    <s v="Margarita Rosa Caicedo Zapata"/>
    <s v="EF"/>
    <s v="EF770"/>
    <s v="EF770"/>
    <s v="38854928_EF770"/>
    <d v="2024-08-15T00:00:00"/>
    <d v="2024-08-15T00:00:00"/>
    <d v="2024-09-02T00:00:00"/>
    <n v="741900"/>
    <n v="741900"/>
    <x v="2"/>
    <s v="Finalizada"/>
    <e v="#N/A"/>
    <n v="782400"/>
    <n v="0"/>
    <n v="782400"/>
    <n v="0"/>
    <n v="0"/>
    <n v="741900"/>
    <m/>
    <m/>
    <n v="0"/>
    <m/>
    <m/>
    <m/>
    <m/>
    <m/>
    <m/>
    <m/>
    <d v="2024-08-30T00:00:00"/>
  </r>
  <r>
    <n v="38854928"/>
    <s v="Margarita Rosa Caicedo Zapata"/>
    <s v="EF"/>
    <s v="EF775"/>
    <s v="EF775"/>
    <s v="38854928_EF775"/>
    <d v="2024-09-06T00:00:00"/>
    <d v="2024-09-06T00:00:00"/>
    <d v="2024-09-06T00:00:00"/>
    <n v="4500000"/>
    <n v="4500000"/>
    <x v="2"/>
    <s v="Finalizada"/>
    <e v="#N/A"/>
    <n v="4500000"/>
    <n v="0"/>
    <n v="4500000"/>
    <n v="0"/>
    <n v="0"/>
    <n v="4500000"/>
    <m/>
    <m/>
    <n v="0"/>
    <m/>
    <m/>
    <m/>
    <m/>
    <m/>
    <m/>
    <m/>
    <d v="2024-08-30T00:00:00"/>
  </r>
  <r>
    <n v="38854928"/>
    <s v="Margarita Rosa Caicedo Zapata"/>
    <s v="EF"/>
    <s v="EF776"/>
    <s v="EF776"/>
    <s v="38854928_EF776"/>
    <d v="2024-09-06T00:00:00"/>
    <d v="2024-09-06T00:00:00"/>
    <d v="2024-09-06T00:00:00"/>
    <n v="4500000"/>
    <n v="4500000"/>
    <x v="2"/>
    <s v="Finalizada"/>
    <e v="#N/A"/>
    <n v="4500000"/>
    <n v="0"/>
    <n v="4500000"/>
    <n v="0"/>
    <n v="0"/>
    <n v="4166000"/>
    <m/>
    <m/>
    <n v="0"/>
    <m/>
    <m/>
    <m/>
    <m/>
    <m/>
    <m/>
    <m/>
    <d v="2024-08-30T00:00:00"/>
  </r>
  <r>
    <n v="38854928"/>
    <s v="Margarita Rosa Caicedo Zapata"/>
    <s v="EF"/>
    <s v="EF777"/>
    <s v="EF777"/>
    <s v="38854928_EF777"/>
    <d v="2024-09-06T00:00:00"/>
    <d v="2024-09-06T00:00:00"/>
    <d v="2024-09-06T00:00:00"/>
    <n v="102000"/>
    <n v="102000"/>
    <x v="2"/>
    <s v="Finalizada"/>
    <e v="#N/A"/>
    <n v="102000"/>
    <n v="0"/>
    <n v="102000"/>
    <n v="0"/>
    <n v="0"/>
    <n v="102000"/>
    <n v="102000"/>
    <n v="1222510303"/>
    <n v="0"/>
    <m/>
    <m/>
    <m/>
    <m/>
    <m/>
    <m/>
    <m/>
    <d v="2024-08-30T00:00:00"/>
  </r>
  <r>
    <n v="38854928"/>
    <s v="Margarita Rosa Caicedo Zapata"/>
    <s v="EF"/>
    <s v="EF778"/>
    <s v="EF778"/>
    <s v="38854928_EF778"/>
    <d v="2024-09-09T00:00:00"/>
    <d v="2024-09-09T00:00:00"/>
    <d v="2024-09-06T00:00:00"/>
    <n v="268500"/>
    <n v="268500"/>
    <x v="2"/>
    <s v="Finalizada"/>
    <e v="#N/A"/>
    <n v="282000"/>
    <n v="0"/>
    <n v="282000"/>
    <n v="0"/>
    <n v="0"/>
    <n v="268500"/>
    <m/>
    <m/>
    <n v="0"/>
    <m/>
    <m/>
    <m/>
    <m/>
    <m/>
    <m/>
    <m/>
    <d v="2024-08-30T00:00:00"/>
  </r>
  <r>
    <n v="38854928"/>
    <s v="Margarita Rosa Caicedo Zapata"/>
    <s v="EF"/>
    <s v="EF779"/>
    <s v="EF779"/>
    <s v="38854928_EF779"/>
    <d v="2024-09-09T00:00:00"/>
    <d v="2024-09-09T00:00:00"/>
    <d v="2024-09-09T00:00:00"/>
    <n v="4500000"/>
    <n v="4500000"/>
    <x v="2"/>
    <s v="Finalizada"/>
    <e v="#N/A"/>
    <n v="4500000"/>
    <n v="0"/>
    <n v="4500000"/>
    <n v="0"/>
    <n v="0"/>
    <n v="4500000"/>
    <m/>
    <m/>
    <n v="0"/>
    <m/>
    <m/>
    <m/>
    <m/>
    <m/>
    <m/>
    <m/>
    <d v="2024-08-30T00:00:00"/>
  </r>
  <r>
    <n v="38854928"/>
    <s v="Margarita Rosa Caicedo Zapata"/>
    <s v="EF"/>
    <s v="EF781"/>
    <s v="EF781"/>
    <s v="38854928_EF781"/>
    <d v="2024-09-09T00:00:00"/>
    <d v="2024-09-09T00:00:00"/>
    <d v="2024-09-09T00:00:00"/>
    <n v="97500"/>
    <n v="97500"/>
    <x v="2"/>
    <s v="Finalizada"/>
    <e v="#N/A"/>
    <n v="102000"/>
    <n v="0"/>
    <n v="102000"/>
    <n v="0"/>
    <n v="0"/>
    <n v="97500"/>
    <m/>
    <m/>
    <n v="0"/>
    <m/>
    <m/>
    <m/>
    <m/>
    <m/>
    <m/>
    <m/>
    <d v="2024-08-30T00:00:00"/>
  </r>
  <r>
    <n v="38854928"/>
    <s v="Margarita Rosa Caicedo Zapata"/>
    <s v="EF"/>
    <s v="EF783"/>
    <s v="EF783"/>
    <s v="38854928_EF783"/>
    <d v="2024-09-10T00:00:00"/>
    <d v="2024-09-10T00:00:00"/>
    <d v="2024-09-10T00:00:00"/>
    <n v="97500"/>
    <n v="97500"/>
    <x v="2"/>
    <s v="Finalizada"/>
    <e v="#N/A"/>
    <n v="102000"/>
    <n v="0"/>
    <n v="102000"/>
    <n v="0"/>
    <n v="0"/>
    <n v="97500"/>
    <m/>
    <m/>
    <n v="0"/>
    <m/>
    <m/>
    <m/>
    <m/>
    <m/>
    <m/>
    <m/>
    <d v="2024-08-30T00:00:00"/>
  </r>
  <r>
    <n v="38854928"/>
    <s v="Margarita Rosa Caicedo Zapata"/>
    <s v="EF"/>
    <s v="EF785"/>
    <s v="EF785"/>
    <s v="38854928_EF785"/>
    <d v="2024-09-13T00:00:00"/>
    <d v="2024-09-15T00:00:00"/>
    <d v="2024-09-13T00:00:00"/>
    <n v="97500"/>
    <n v="97500"/>
    <x v="2"/>
    <s v="Finalizada"/>
    <e v="#N/A"/>
    <n v="102000"/>
    <n v="0"/>
    <n v="102000"/>
    <n v="0"/>
    <n v="0"/>
    <n v="97500"/>
    <m/>
    <m/>
    <n v="0"/>
    <m/>
    <m/>
    <m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4">
        <item x="0"/>
        <item x="1"/>
        <item x="2"/>
        <item t="default"/>
      </items>
    </pivotField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dataField="1" numFmtId="165"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1" subtotal="count" baseField="0" baseItem="0"/>
    <dataField name="Saldo IPS " fld="10" baseField="0" baseItem="0" numFmtId="165"/>
    <dataField name="Valor compensacion SAP " fld="22" baseField="0" baseItem="0" numFmtId="165"/>
  </dataFields>
  <formats count="21">
    <format dxfId="2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1" type="button" dataOnly="0" labelOnly="1" outline="0" axis="axisRow" fieldPosition="0"/>
    </format>
    <format dxfId="18">
      <pivotArea dataOnly="0" labelOnly="1" fieldPosition="0">
        <references count="1">
          <reference field="11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>
      <selection activeCell="E1" sqref="E1"/>
    </sheetView>
  </sheetViews>
  <sheetFormatPr baseColWidth="10" defaultColWidth="11.453125" defaultRowHeight="15.5" x14ac:dyDescent="0.35"/>
  <cols>
    <col min="1" max="1" width="11.54296875" style="2" bestFit="1" customWidth="1"/>
    <col min="2" max="2" width="35.453125" style="2" bestFit="1" customWidth="1"/>
    <col min="3" max="3" width="9.26953125" style="2" bestFit="1" customWidth="1"/>
    <col min="4" max="4" width="9.7265625" style="2" bestFit="1" customWidth="1"/>
    <col min="5" max="6" width="13.54296875" style="2" bestFit="1" customWidth="1"/>
    <col min="7" max="7" width="16.54296875" style="2" bestFit="1" customWidth="1"/>
    <col min="8" max="8" width="18.1796875" style="2" bestFit="1" customWidth="1"/>
    <col min="9" max="16384" width="11.453125" style="2"/>
  </cols>
  <sheetData>
    <row r="1" spans="1:8" s="1" customFormat="1" ht="31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35">
      <c r="A2" s="3">
        <v>38854928</v>
      </c>
      <c r="B2" s="3" t="s">
        <v>9</v>
      </c>
      <c r="C2" s="3" t="s">
        <v>8</v>
      </c>
      <c r="D2" s="6" t="s">
        <v>10</v>
      </c>
      <c r="E2" s="4">
        <v>45387</v>
      </c>
      <c r="F2" s="4">
        <v>45387</v>
      </c>
      <c r="G2" s="5">
        <v>3911153</v>
      </c>
      <c r="H2" s="5">
        <f t="shared" ref="H2:H3" si="0">+G2</f>
        <v>3911153</v>
      </c>
    </row>
    <row r="3" spans="1:8" x14ac:dyDescent="0.35">
      <c r="A3" s="3">
        <v>38854928</v>
      </c>
      <c r="B3" s="3" t="s">
        <v>9</v>
      </c>
      <c r="C3" s="3" t="s">
        <v>8</v>
      </c>
      <c r="D3" s="6" t="s">
        <v>11</v>
      </c>
      <c r="E3" s="4">
        <v>45449</v>
      </c>
      <c r="F3" s="4">
        <v>45449</v>
      </c>
      <c r="G3" s="5">
        <v>124800</v>
      </c>
      <c r="H3" s="5">
        <f t="shared" si="0"/>
        <v>124800</v>
      </c>
    </row>
    <row r="4" spans="1:8" x14ac:dyDescent="0.35">
      <c r="A4" s="3">
        <v>38854928</v>
      </c>
      <c r="B4" s="3" t="s">
        <v>9</v>
      </c>
      <c r="C4" s="3" t="s">
        <v>8</v>
      </c>
      <c r="D4" s="6" t="s">
        <v>13</v>
      </c>
      <c r="E4" s="4">
        <v>45519</v>
      </c>
      <c r="F4" s="4">
        <v>45519</v>
      </c>
      <c r="G4" s="5">
        <v>4500000</v>
      </c>
      <c r="H4" s="5">
        <f>+G4</f>
        <v>4500000</v>
      </c>
    </row>
    <row r="5" spans="1:8" x14ac:dyDescent="0.35">
      <c r="A5" s="3">
        <v>38854928</v>
      </c>
      <c r="B5" s="3" t="s">
        <v>9</v>
      </c>
      <c r="C5" s="3" t="s">
        <v>8</v>
      </c>
      <c r="D5" s="6" t="s">
        <v>14</v>
      </c>
      <c r="E5" s="4">
        <v>45519</v>
      </c>
      <c r="F5" s="4">
        <v>45519</v>
      </c>
      <c r="G5" s="5">
        <v>360000</v>
      </c>
      <c r="H5" s="5">
        <f t="shared" ref="H5:H14" si="1">+G5</f>
        <v>360000</v>
      </c>
    </row>
    <row r="6" spans="1:8" x14ac:dyDescent="0.35">
      <c r="A6" s="3">
        <v>38854928</v>
      </c>
      <c r="B6" s="3" t="s">
        <v>9</v>
      </c>
      <c r="C6" s="3" t="s">
        <v>8</v>
      </c>
      <c r="D6" s="6" t="s">
        <v>15</v>
      </c>
      <c r="E6" s="4">
        <v>45519</v>
      </c>
      <c r="F6" s="4">
        <v>45519</v>
      </c>
      <c r="G6" s="5">
        <v>741900</v>
      </c>
      <c r="H6" s="5">
        <f t="shared" si="1"/>
        <v>741900</v>
      </c>
    </row>
    <row r="7" spans="1:8" x14ac:dyDescent="0.35">
      <c r="A7" s="3">
        <v>38854928</v>
      </c>
      <c r="B7" s="3" t="s">
        <v>9</v>
      </c>
      <c r="C7" s="3" t="s">
        <v>8</v>
      </c>
      <c r="D7" s="6" t="s">
        <v>16</v>
      </c>
      <c r="E7" s="4">
        <v>45541</v>
      </c>
      <c r="F7" s="4">
        <v>45541</v>
      </c>
      <c r="G7" s="5">
        <v>4500000</v>
      </c>
      <c r="H7" s="5">
        <f t="shared" si="1"/>
        <v>4500000</v>
      </c>
    </row>
    <row r="8" spans="1:8" x14ac:dyDescent="0.35">
      <c r="A8" s="3">
        <v>38854928</v>
      </c>
      <c r="B8" s="3" t="s">
        <v>9</v>
      </c>
      <c r="C8" s="3" t="s">
        <v>8</v>
      </c>
      <c r="D8" s="6" t="s">
        <v>17</v>
      </c>
      <c r="E8" s="4">
        <v>45541</v>
      </c>
      <c r="F8" s="4">
        <v>45541</v>
      </c>
      <c r="G8" s="5">
        <v>4500000</v>
      </c>
      <c r="H8" s="5">
        <f t="shared" si="1"/>
        <v>4500000</v>
      </c>
    </row>
    <row r="9" spans="1:8" x14ac:dyDescent="0.35">
      <c r="A9" s="3">
        <v>38854928</v>
      </c>
      <c r="B9" s="3" t="s">
        <v>9</v>
      </c>
      <c r="C9" s="3" t="s">
        <v>8</v>
      </c>
      <c r="D9" s="6" t="s">
        <v>18</v>
      </c>
      <c r="E9" s="4">
        <v>45541</v>
      </c>
      <c r="F9" s="4">
        <v>45541</v>
      </c>
      <c r="G9" s="5">
        <v>102000</v>
      </c>
      <c r="H9" s="5">
        <f t="shared" si="1"/>
        <v>102000</v>
      </c>
    </row>
    <row r="10" spans="1:8" x14ac:dyDescent="0.35">
      <c r="A10" s="3">
        <v>38854928</v>
      </c>
      <c r="B10" s="3" t="s">
        <v>9</v>
      </c>
      <c r="C10" s="3" t="s">
        <v>8</v>
      </c>
      <c r="D10" s="6" t="s">
        <v>19</v>
      </c>
      <c r="E10" s="4">
        <v>45544</v>
      </c>
      <c r="F10" s="4">
        <v>45544</v>
      </c>
      <c r="G10" s="5">
        <v>268500</v>
      </c>
      <c r="H10" s="5">
        <f t="shared" si="1"/>
        <v>268500</v>
      </c>
    </row>
    <row r="11" spans="1:8" x14ac:dyDescent="0.35">
      <c r="A11" s="3">
        <v>38854928</v>
      </c>
      <c r="B11" s="3" t="s">
        <v>9</v>
      </c>
      <c r="C11" s="3" t="s">
        <v>8</v>
      </c>
      <c r="D11" s="6" t="s">
        <v>20</v>
      </c>
      <c r="E11" s="4">
        <v>45544</v>
      </c>
      <c r="F11" s="4">
        <v>45544</v>
      </c>
      <c r="G11" s="5">
        <v>4500000</v>
      </c>
      <c r="H11" s="5">
        <f t="shared" si="1"/>
        <v>4500000</v>
      </c>
    </row>
    <row r="12" spans="1:8" x14ac:dyDescent="0.35">
      <c r="A12" s="3">
        <v>38854928</v>
      </c>
      <c r="B12" s="3" t="s">
        <v>9</v>
      </c>
      <c r="C12" s="3" t="s">
        <v>8</v>
      </c>
      <c r="D12" s="6" t="s">
        <v>21</v>
      </c>
      <c r="E12" s="4">
        <v>45544</v>
      </c>
      <c r="F12" s="4">
        <v>45544</v>
      </c>
      <c r="G12" s="5">
        <v>97500</v>
      </c>
      <c r="H12" s="5">
        <f t="shared" si="1"/>
        <v>97500</v>
      </c>
    </row>
    <row r="13" spans="1:8" x14ac:dyDescent="0.35">
      <c r="A13" s="3">
        <v>38854928</v>
      </c>
      <c r="B13" s="3" t="s">
        <v>9</v>
      </c>
      <c r="C13" s="3" t="s">
        <v>8</v>
      </c>
      <c r="D13" s="6" t="s">
        <v>22</v>
      </c>
      <c r="E13" s="4">
        <v>45545</v>
      </c>
      <c r="F13" s="4">
        <v>45545</v>
      </c>
      <c r="G13" s="5">
        <v>97500</v>
      </c>
      <c r="H13" s="5">
        <f t="shared" si="1"/>
        <v>97500</v>
      </c>
    </row>
    <row r="14" spans="1:8" x14ac:dyDescent="0.35">
      <c r="A14" s="3">
        <v>38854928</v>
      </c>
      <c r="B14" s="3" t="s">
        <v>9</v>
      </c>
      <c r="C14" s="3" t="s">
        <v>8</v>
      </c>
      <c r="D14" s="6" t="s">
        <v>23</v>
      </c>
      <c r="E14" s="4">
        <v>45548</v>
      </c>
      <c r="F14" s="4">
        <v>45550</v>
      </c>
      <c r="G14" s="5">
        <v>97500</v>
      </c>
      <c r="H14" s="5">
        <f t="shared" si="1"/>
        <v>97500</v>
      </c>
    </row>
    <row r="15" spans="1:8" x14ac:dyDescent="0.35">
      <c r="B15" s="9" t="s">
        <v>12</v>
      </c>
      <c r="C15" s="9"/>
      <c r="D15" s="9"/>
      <c r="E15" s="9"/>
      <c r="F15" s="9"/>
      <c r="G15" s="9"/>
      <c r="H15" s="7">
        <f>SUM(H2:H14)</f>
        <v>23800853</v>
      </c>
    </row>
  </sheetData>
  <mergeCells count="1">
    <mergeCell ref="B15:G15"/>
  </mergeCells>
  <dataValidations count="1">
    <dataValidation type="whole" operator="greaterThan" allowBlank="1" showInputMessage="1" showErrorMessage="1" errorTitle="DATO ERRADO" error="El valor debe ser diferente de cero" sqref="G1 H1:H2 G3:H1048576">
      <formula1>1</formula1>
    </dataValidation>
  </dataValidations>
  <pageMargins left="0.7" right="0.7" top="0.75" bottom="0.75" header="0.3" footer="0.3"/>
  <pageSetup scale="8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showGridLines="0" zoomScale="80" zoomScaleNormal="80" workbookViewId="0">
      <selection activeCell="B6" sqref="B6"/>
    </sheetView>
  </sheetViews>
  <sheetFormatPr baseColWidth="10" defaultRowHeight="14.5" x14ac:dyDescent="0.35"/>
  <cols>
    <col min="1" max="1" width="75.81640625" bestFit="1" customWidth="1"/>
    <col min="2" max="2" width="13.26953125" bestFit="1" customWidth="1"/>
    <col min="3" max="3" width="12.453125" style="32" customWidth="1"/>
    <col min="4" max="4" width="15.26953125" style="32" customWidth="1"/>
  </cols>
  <sheetData>
    <row r="2" spans="1:6" ht="15" thickBot="1" x14ac:dyDescent="0.4"/>
    <row r="3" spans="1:6" s="42" customFormat="1" ht="46.5" customHeight="1" x14ac:dyDescent="0.35">
      <c r="A3" s="39" t="s">
        <v>48</v>
      </c>
      <c r="B3" s="40" t="s">
        <v>50</v>
      </c>
      <c r="C3" s="41" t="s">
        <v>51</v>
      </c>
      <c r="D3" s="41" t="s">
        <v>52</v>
      </c>
    </row>
    <row r="4" spans="1:6" x14ac:dyDescent="0.35">
      <c r="A4" s="35" t="s">
        <v>47</v>
      </c>
      <c r="B4" s="37">
        <v>3</v>
      </c>
      <c r="C4" s="33">
        <v>8535953</v>
      </c>
      <c r="D4" s="33">
        <v>7535953</v>
      </c>
    </row>
    <row r="5" spans="1:6" x14ac:dyDescent="0.35">
      <c r="A5" s="35" t="s">
        <v>44</v>
      </c>
      <c r="B5" s="37">
        <v>1</v>
      </c>
      <c r="C5" s="33">
        <v>360000</v>
      </c>
      <c r="D5" s="33">
        <v>90000</v>
      </c>
      <c r="E5">
        <f>GETPIVOTDATA("Saldo IPS ",$A$3,"Esta de Factura EPS Septiembre 28 ","FACTURA CANCELADA")+GETPIVOTDATA("Valor compensacion SAP ",$A$3,"Esta de Factura EPS Septiembre 28 ","FACTURA CANCELADA PARCIALMENTE - SALDO PENDIENTE EN PROGRAMACION DE PAGO")</f>
        <v>8625953</v>
      </c>
      <c r="F5">
        <f>GETPIVOTDATA("Saldo IPS ",$A$3,"Esta de Factura EPS Septiembre 28 ","FACTURA CANCELADA PARCIALMENTE - SALDO PENDIENTE EN PROGRAMACION DE PAGO")-GETPIVOTDATA("Valor compensacion SAP ",$A$3,"Esta de Factura EPS Septiembre 28 ","FACTURA CANCELADA PARCIALMENTE - SALDO PENDIENTE EN PROGRAMACION DE PAGO")</f>
        <v>270000</v>
      </c>
    </row>
    <row r="6" spans="1:6" x14ac:dyDescent="0.35">
      <c r="A6" s="35" t="s">
        <v>45</v>
      </c>
      <c r="B6" s="37">
        <v>9</v>
      </c>
      <c r="C6" s="33">
        <v>14904900</v>
      </c>
      <c r="D6" s="33">
        <v>0</v>
      </c>
      <c r="F6">
        <f>GETPIVOTDATA("Saldo IPS ",$A$3,"Esta de Factura EPS Septiembre 28 ","FACTURA PENDIENTE EN PROGRAMACION DE PAGO")+F5</f>
        <v>15174900</v>
      </c>
    </row>
    <row r="7" spans="1:6" ht="15" thickBot="1" x14ac:dyDescent="0.4">
      <c r="A7" s="36" t="s">
        <v>49</v>
      </c>
      <c r="B7" s="38">
        <v>13</v>
      </c>
      <c r="C7" s="34">
        <v>23800853</v>
      </c>
      <c r="D7" s="34">
        <v>7625953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5"/>
  <sheetViews>
    <sheetView showGridLines="0" zoomScale="80" zoomScaleNormal="80" workbookViewId="0">
      <selection activeCell="B3" sqref="B3"/>
    </sheetView>
  </sheetViews>
  <sheetFormatPr baseColWidth="10" defaultColWidth="11.453125" defaultRowHeight="14.5" x14ac:dyDescent="0.35"/>
  <cols>
    <col min="1" max="1" width="11.54296875" style="13" bestFit="1" customWidth="1"/>
    <col min="2" max="2" width="27.81640625" style="13" bestFit="1" customWidth="1"/>
    <col min="3" max="3" width="9.26953125" style="13" bestFit="1" customWidth="1"/>
    <col min="4" max="4" width="9.7265625" style="13" bestFit="1" customWidth="1"/>
    <col min="5" max="5" width="9.7265625" style="13" customWidth="1"/>
    <col min="6" max="6" width="18.81640625" style="13" customWidth="1"/>
    <col min="7" max="8" width="13.54296875" style="13" bestFit="1" customWidth="1"/>
    <col min="9" max="9" width="13.54296875" style="13" customWidth="1"/>
    <col min="10" max="10" width="16.54296875" style="23" bestFit="1" customWidth="1"/>
    <col min="11" max="11" width="18.1796875" style="23" bestFit="1" customWidth="1"/>
    <col min="12" max="12" width="20.1796875" style="13" customWidth="1"/>
    <col min="13" max="13" width="11.453125" style="13"/>
    <col min="14" max="14" width="29" style="13" customWidth="1"/>
    <col min="15" max="15" width="15.90625" style="13" bestFit="1" customWidth="1"/>
    <col min="16" max="16" width="11.54296875" style="13" bestFit="1" customWidth="1"/>
    <col min="17" max="17" width="15.90625" style="13" bestFit="1" customWidth="1"/>
    <col min="18" max="19" width="11.54296875" style="13" bestFit="1" customWidth="1"/>
    <col min="20" max="20" width="15.90625" style="13" bestFit="1" customWidth="1"/>
    <col min="21" max="22" width="11.453125" style="13"/>
    <col min="23" max="23" width="16.36328125" style="13" customWidth="1"/>
    <col min="24" max="26" width="13.54296875" style="13" bestFit="1" customWidth="1"/>
    <col min="27" max="28" width="13.54296875" style="13" customWidth="1"/>
    <col min="29" max="16384" width="11.453125" style="13"/>
  </cols>
  <sheetData>
    <row r="1" spans="1:29" s="23" customFormat="1" x14ac:dyDescent="0.35">
      <c r="K1" s="23">
        <f>SUBTOTAL(9,K3:K15)</f>
        <v>23800853</v>
      </c>
      <c r="O1" s="23">
        <f t="shared" ref="O1:T1" si="0">SUBTOTAL(9,O3:O15)</f>
        <v>24457200</v>
      </c>
      <c r="P1" s="23">
        <f t="shared" si="0"/>
        <v>0</v>
      </c>
      <c r="Q1" s="23">
        <f t="shared" si="0"/>
        <v>24457200</v>
      </c>
      <c r="R1" s="23">
        <f t="shared" si="0"/>
        <v>0</v>
      </c>
      <c r="S1" s="23">
        <f t="shared" si="0"/>
        <v>0</v>
      </c>
      <c r="T1" s="23">
        <f t="shared" si="0"/>
        <v>23466853</v>
      </c>
      <c r="W1" s="23">
        <f t="shared" ref="W1" si="1">SUBTOTAL(9,W3:W15)</f>
        <v>7625953</v>
      </c>
    </row>
    <row r="2" spans="1:29" s="18" customFormat="1" ht="43.5" x14ac:dyDescent="0.35">
      <c r="A2" s="14" t="s">
        <v>0</v>
      </c>
      <c r="B2" s="14" t="s">
        <v>1</v>
      </c>
      <c r="C2" s="14" t="s">
        <v>2</v>
      </c>
      <c r="D2" s="14" t="s">
        <v>3</v>
      </c>
      <c r="E2" s="14" t="s">
        <v>24</v>
      </c>
      <c r="F2" s="15" t="s">
        <v>25</v>
      </c>
      <c r="G2" s="14" t="s">
        <v>4</v>
      </c>
      <c r="H2" s="14" t="s">
        <v>5</v>
      </c>
      <c r="I2" s="16" t="s">
        <v>26</v>
      </c>
      <c r="J2" s="30" t="s">
        <v>6</v>
      </c>
      <c r="K2" s="31" t="s">
        <v>7</v>
      </c>
      <c r="L2" s="17" t="s">
        <v>27</v>
      </c>
      <c r="M2" s="14" t="s">
        <v>28</v>
      </c>
      <c r="N2" s="27" t="s">
        <v>43</v>
      </c>
      <c r="O2" s="12" t="s">
        <v>30</v>
      </c>
      <c r="P2" s="12" t="s">
        <v>31</v>
      </c>
      <c r="Q2" s="12" t="s">
        <v>32</v>
      </c>
      <c r="R2" s="12" t="s">
        <v>33</v>
      </c>
      <c r="S2" s="12" t="s">
        <v>34</v>
      </c>
      <c r="T2" s="12" t="s">
        <v>35</v>
      </c>
      <c r="U2" s="17" t="s">
        <v>36</v>
      </c>
      <c r="V2" s="17" t="s">
        <v>37</v>
      </c>
      <c r="W2" s="26" t="s">
        <v>38</v>
      </c>
      <c r="X2" s="26" t="s">
        <v>39</v>
      </c>
      <c r="Y2" s="26" t="s">
        <v>40</v>
      </c>
      <c r="Z2" s="25" t="s">
        <v>38</v>
      </c>
      <c r="AA2" s="25" t="s">
        <v>39</v>
      </c>
      <c r="AB2" s="25" t="s">
        <v>40</v>
      </c>
      <c r="AC2" s="14" t="s">
        <v>41</v>
      </c>
    </row>
    <row r="3" spans="1:29" ht="58" x14ac:dyDescent="0.35">
      <c r="A3" s="19">
        <v>38854928</v>
      </c>
      <c r="B3" s="19" t="s">
        <v>9</v>
      </c>
      <c r="C3" s="19" t="s">
        <v>8</v>
      </c>
      <c r="D3" s="10" t="s">
        <v>10</v>
      </c>
      <c r="E3" s="10" t="s">
        <v>10</v>
      </c>
      <c r="F3" s="11" t="str">
        <f>CONCATENATE(A3,"_",E3)</f>
        <v>38854928_EF732</v>
      </c>
      <c r="G3" s="20">
        <v>45387</v>
      </c>
      <c r="H3" s="20">
        <v>45387</v>
      </c>
      <c r="I3" s="20">
        <v>45387</v>
      </c>
      <c r="J3" s="24">
        <v>3911153</v>
      </c>
      <c r="K3" s="24">
        <f t="shared" ref="K3:K4" si="2">+J3</f>
        <v>3911153</v>
      </c>
      <c r="L3" s="19" t="s">
        <v>47</v>
      </c>
      <c r="M3" s="19" t="s">
        <v>29</v>
      </c>
      <c r="N3" s="28" t="s">
        <v>44</v>
      </c>
      <c r="O3" s="22">
        <v>4500000</v>
      </c>
      <c r="P3" s="22">
        <v>0</v>
      </c>
      <c r="Q3" s="22">
        <v>4500000</v>
      </c>
      <c r="R3" s="22">
        <v>0</v>
      </c>
      <c r="S3" s="22">
        <v>0</v>
      </c>
      <c r="T3" s="22">
        <v>3911153</v>
      </c>
      <c r="U3" s="21"/>
      <c r="V3" s="21"/>
      <c r="W3" s="24">
        <v>2911153</v>
      </c>
      <c r="X3" s="19">
        <v>2201548341</v>
      </c>
      <c r="Y3" s="19" t="s">
        <v>42</v>
      </c>
      <c r="Z3" s="29">
        <v>1000000</v>
      </c>
      <c r="AA3" s="28">
        <v>2201511258</v>
      </c>
      <c r="AB3" s="28" t="s">
        <v>46</v>
      </c>
      <c r="AC3" s="20">
        <v>45534</v>
      </c>
    </row>
    <row r="4" spans="1:29" ht="29" x14ac:dyDescent="0.35">
      <c r="A4" s="19">
        <v>38854928</v>
      </c>
      <c r="B4" s="19" t="s">
        <v>9</v>
      </c>
      <c r="C4" s="19" t="s">
        <v>8</v>
      </c>
      <c r="D4" s="10" t="s">
        <v>11</v>
      </c>
      <c r="E4" s="10" t="s">
        <v>11</v>
      </c>
      <c r="F4" s="11" t="str">
        <f t="shared" ref="F4:F15" si="3">CONCATENATE(A4,"_",E4)</f>
        <v>38854928_EF749</v>
      </c>
      <c r="G4" s="20">
        <v>45449</v>
      </c>
      <c r="H4" s="20">
        <v>45449</v>
      </c>
      <c r="I4" s="20">
        <v>45450</v>
      </c>
      <c r="J4" s="24">
        <v>124800</v>
      </c>
      <c r="K4" s="24">
        <f t="shared" si="2"/>
        <v>124800</v>
      </c>
      <c r="L4" s="19" t="s">
        <v>47</v>
      </c>
      <c r="M4" s="19" t="s">
        <v>29</v>
      </c>
      <c r="N4" s="28" t="s">
        <v>45</v>
      </c>
      <c r="O4" s="22">
        <v>124800</v>
      </c>
      <c r="P4" s="22">
        <v>0</v>
      </c>
      <c r="Q4" s="22">
        <v>124800</v>
      </c>
      <c r="R4" s="22">
        <v>0</v>
      </c>
      <c r="S4" s="22">
        <v>0</v>
      </c>
      <c r="T4" s="22">
        <v>124800</v>
      </c>
      <c r="U4" s="21"/>
      <c r="V4" s="21"/>
      <c r="W4" s="24">
        <v>124800</v>
      </c>
      <c r="X4" s="19">
        <v>2201548341</v>
      </c>
      <c r="Y4" s="19" t="s">
        <v>42</v>
      </c>
      <c r="Z4" s="21"/>
      <c r="AA4" s="21"/>
      <c r="AB4" s="21"/>
      <c r="AC4" s="20">
        <v>45534</v>
      </c>
    </row>
    <row r="5" spans="1:29" x14ac:dyDescent="0.35">
      <c r="A5" s="19">
        <v>38854928</v>
      </c>
      <c r="B5" s="19" t="s">
        <v>9</v>
      </c>
      <c r="C5" s="19" t="s">
        <v>8</v>
      </c>
      <c r="D5" s="10" t="s">
        <v>13</v>
      </c>
      <c r="E5" s="10" t="s">
        <v>13</v>
      </c>
      <c r="F5" s="11" t="str">
        <f t="shared" si="3"/>
        <v>38854928_EF768</v>
      </c>
      <c r="G5" s="20">
        <v>45519</v>
      </c>
      <c r="H5" s="20">
        <v>45519</v>
      </c>
      <c r="I5" s="20">
        <v>45519</v>
      </c>
      <c r="J5" s="24">
        <v>4500000</v>
      </c>
      <c r="K5" s="24">
        <f>+J5</f>
        <v>4500000</v>
      </c>
      <c r="L5" s="19" t="s">
        <v>47</v>
      </c>
      <c r="M5" s="19" t="s">
        <v>29</v>
      </c>
      <c r="N5" s="19" t="e">
        <v>#N/A</v>
      </c>
      <c r="O5" s="22">
        <v>4500000</v>
      </c>
      <c r="P5" s="22">
        <v>0</v>
      </c>
      <c r="Q5" s="22">
        <v>4500000</v>
      </c>
      <c r="R5" s="22">
        <v>0</v>
      </c>
      <c r="S5" s="22">
        <v>0</v>
      </c>
      <c r="T5" s="22">
        <v>4500000</v>
      </c>
      <c r="U5" s="21"/>
      <c r="V5" s="21"/>
      <c r="W5" s="24">
        <v>4500000</v>
      </c>
      <c r="X5" s="19">
        <v>2201548341</v>
      </c>
      <c r="Y5" s="19" t="s">
        <v>42</v>
      </c>
      <c r="Z5" s="21"/>
      <c r="AA5" s="21"/>
      <c r="AB5" s="21"/>
      <c r="AC5" s="20">
        <v>45534</v>
      </c>
    </row>
    <row r="6" spans="1:29" x14ac:dyDescent="0.35">
      <c r="A6" s="19">
        <v>38854928</v>
      </c>
      <c r="B6" s="19" t="s">
        <v>9</v>
      </c>
      <c r="C6" s="19" t="s">
        <v>8</v>
      </c>
      <c r="D6" s="10" t="s">
        <v>14</v>
      </c>
      <c r="E6" s="10" t="s">
        <v>14</v>
      </c>
      <c r="F6" s="11" t="str">
        <f t="shared" si="3"/>
        <v>38854928_EF769</v>
      </c>
      <c r="G6" s="20">
        <v>45519</v>
      </c>
      <c r="H6" s="20">
        <v>45519</v>
      </c>
      <c r="I6" s="20">
        <v>45519</v>
      </c>
      <c r="J6" s="24">
        <v>360000</v>
      </c>
      <c r="K6" s="24">
        <f t="shared" ref="K6:K15" si="4">+J6</f>
        <v>360000</v>
      </c>
      <c r="L6" s="19" t="s">
        <v>44</v>
      </c>
      <c r="M6" s="19" t="s">
        <v>29</v>
      </c>
      <c r="N6" s="19" t="e">
        <v>#N/A</v>
      </c>
      <c r="O6" s="22">
        <v>360000</v>
      </c>
      <c r="P6" s="22">
        <v>0</v>
      </c>
      <c r="Q6" s="22">
        <v>360000</v>
      </c>
      <c r="R6" s="22">
        <v>0</v>
      </c>
      <c r="S6" s="22">
        <v>0</v>
      </c>
      <c r="T6" s="22">
        <v>360000</v>
      </c>
      <c r="U6" s="21"/>
      <c r="V6" s="21"/>
      <c r="W6" s="24">
        <v>90000</v>
      </c>
      <c r="X6" s="19">
        <v>2201548341</v>
      </c>
      <c r="Y6" s="19" t="s">
        <v>42</v>
      </c>
      <c r="Z6" s="21"/>
      <c r="AA6" s="21"/>
      <c r="AB6" s="21"/>
      <c r="AC6" s="20">
        <v>45534</v>
      </c>
    </row>
    <row r="7" spans="1:29" x14ac:dyDescent="0.35">
      <c r="A7" s="19">
        <v>38854928</v>
      </c>
      <c r="B7" s="19" t="s">
        <v>9</v>
      </c>
      <c r="C7" s="19" t="s">
        <v>8</v>
      </c>
      <c r="D7" s="10" t="s">
        <v>15</v>
      </c>
      <c r="E7" s="10" t="s">
        <v>15</v>
      </c>
      <c r="F7" s="11" t="str">
        <f t="shared" si="3"/>
        <v>38854928_EF770</v>
      </c>
      <c r="G7" s="20">
        <v>45519</v>
      </c>
      <c r="H7" s="20">
        <v>45519</v>
      </c>
      <c r="I7" s="20">
        <v>45537</v>
      </c>
      <c r="J7" s="24">
        <v>741900</v>
      </c>
      <c r="K7" s="24">
        <f t="shared" si="4"/>
        <v>741900</v>
      </c>
      <c r="L7" s="19" t="s">
        <v>45</v>
      </c>
      <c r="M7" s="19" t="s">
        <v>29</v>
      </c>
      <c r="N7" s="19" t="e">
        <v>#N/A</v>
      </c>
      <c r="O7" s="22">
        <v>782400</v>
      </c>
      <c r="P7" s="22">
        <v>0</v>
      </c>
      <c r="Q7" s="22">
        <v>782400</v>
      </c>
      <c r="R7" s="22">
        <v>0</v>
      </c>
      <c r="S7" s="22">
        <v>0</v>
      </c>
      <c r="T7" s="22">
        <v>741900</v>
      </c>
      <c r="U7" s="21"/>
      <c r="V7" s="21"/>
      <c r="W7" s="24">
        <v>0</v>
      </c>
      <c r="X7" s="21"/>
      <c r="Y7" s="21"/>
      <c r="Z7" s="21"/>
      <c r="AA7" s="21"/>
      <c r="AB7" s="21"/>
      <c r="AC7" s="20">
        <v>45534</v>
      </c>
    </row>
    <row r="8" spans="1:29" x14ac:dyDescent="0.35">
      <c r="A8" s="19">
        <v>38854928</v>
      </c>
      <c r="B8" s="19" t="s">
        <v>9</v>
      </c>
      <c r="C8" s="19" t="s">
        <v>8</v>
      </c>
      <c r="D8" s="10" t="s">
        <v>16</v>
      </c>
      <c r="E8" s="10" t="s">
        <v>16</v>
      </c>
      <c r="F8" s="11" t="str">
        <f t="shared" si="3"/>
        <v>38854928_EF775</v>
      </c>
      <c r="G8" s="20">
        <v>45541</v>
      </c>
      <c r="H8" s="20">
        <v>45541</v>
      </c>
      <c r="I8" s="20">
        <v>45541</v>
      </c>
      <c r="J8" s="24">
        <v>4500000</v>
      </c>
      <c r="K8" s="24">
        <f t="shared" si="4"/>
        <v>4500000</v>
      </c>
      <c r="L8" s="19" t="s">
        <v>45</v>
      </c>
      <c r="M8" s="19" t="s">
        <v>29</v>
      </c>
      <c r="N8" s="19" t="e">
        <v>#N/A</v>
      </c>
      <c r="O8" s="22">
        <v>4500000</v>
      </c>
      <c r="P8" s="22">
        <v>0</v>
      </c>
      <c r="Q8" s="22">
        <v>4500000</v>
      </c>
      <c r="R8" s="22">
        <v>0</v>
      </c>
      <c r="S8" s="22">
        <v>0</v>
      </c>
      <c r="T8" s="22">
        <v>4500000</v>
      </c>
      <c r="U8" s="21"/>
      <c r="V8" s="21"/>
      <c r="W8" s="24">
        <v>0</v>
      </c>
      <c r="X8" s="21"/>
      <c r="Y8" s="21"/>
      <c r="Z8" s="21"/>
      <c r="AA8" s="21"/>
      <c r="AB8" s="21"/>
      <c r="AC8" s="20">
        <v>45534</v>
      </c>
    </row>
    <row r="9" spans="1:29" x14ac:dyDescent="0.35">
      <c r="A9" s="19">
        <v>38854928</v>
      </c>
      <c r="B9" s="19" t="s">
        <v>9</v>
      </c>
      <c r="C9" s="19" t="s">
        <v>8</v>
      </c>
      <c r="D9" s="10" t="s">
        <v>17</v>
      </c>
      <c r="E9" s="10" t="s">
        <v>17</v>
      </c>
      <c r="F9" s="11" t="str">
        <f t="shared" si="3"/>
        <v>38854928_EF776</v>
      </c>
      <c r="G9" s="20">
        <v>45541</v>
      </c>
      <c r="H9" s="20">
        <v>45541</v>
      </c>
      <c r="I9" s="20">
        <v>45541</v>
      </c>
      <c r="J9" s="24">
        <v>4500000</v>
      </c>
      <c r="K9" s="24">
        <f t="shared" si="4"/>
        <v>4500000</v>
      </c>
      <c r="L9" s="19" t="s">
        <v>45</v>
      </c>
      <c r="M9" s="19" t="s">
        <v>29</v>
      </c>
      <c r="N9" s="19" t="e">
        <v>#N/A</v>
      </c>
      <c r="O9" s="22">
        <v>4500000</v>
      </c>
      <c r="P9" s="22">
        <v>0</v>
      </c>
      <c r="Q9" s="22">
        <v>4500000</v>
      </c>
      <c r="R9" s="22">
        <v>0</v>
      </c>
      <c r="S9" s="22">
        <v>0</v>
      </c>
      <c r="T9" s="22">
        <v>4166000</v>
      </c>
      <c r="U9" s="21"/>
      <c r="V9" s="21"/>
      <c r="W9" s="24">
        <v>0</v>
      </c>
      <c r="X9" s="21"/>
      <c r="Y9" s="21"/>
      <c r="Z9" s="21"/>
      <c r="AA9" s="21"/>
      <c r="AB9" s="21"/>
      <c r="AC9" s="20">
        <v>45534</v>
      </c>
    </row>
    <row r="10" spans="1:29" x14ac:dyDescent="0.35">
      <c r="A10" s="19">
        <v>38854928</v>
      </c>
      <c r="B10" s="19" t="s">
        <v>9</v>
      </c>
      <c r="C10" s="19" t="s">
        <v>8</v>
      </c>
      <c r="D10" s="10" t="s">
        <v>18</v>
      </c>
      <c r="E10" s="10" t="s">
        <v>18</v>
      </c>
      <c r="F10" s="11" t="str">
        <f t="shared" si="3"/>
        <v>38854928_EF777</v>
      </c>
      <c r="G10" s="20">
        <v>45541</v>
      </c>
      <c r="H10" s="20">
        <v>45541</v>
      </c>
      <c r="I10" s="20">
        <v>45541</v>
      </c>
      <c r="J10" s="24">
        <v>102000</v>
      </c>
      <c r="K10" s="24">
        <f t="shared" si="4"/>
        <v>102000</v>
      </c>
      <c r="L10" s="19" t="s">
        <v>45</v>
      </c>
      <c r="M10" s="19" t="s">
        <v>29</v>
      </c>
      <c r="N10" s="19" t="e">
        <v>#N/A</v>
      </c>
      <c r="O10" s="22">
        <v>102000</v>
      </c>
      <c r="P10" s="22">
        <v>0</v>
      </c>
      <c r="Q10" s="22">
        <v>102000</v>
      </c>
      <c r="R10" s="22">
        <v>0</v>
      </c>
      <c r="S10" s="22">
        <v>0</v>
      </c>
      <c r="T10" s="22">
        <v>102000</v>
      </c>
      <c r="U10" s="22">
        <v>102000</v>
      </c>
      <c r="V10" s="19">
        <v>1222510303</v>
      </c>
      <c r="W10" s="24">
        <v>0</v>
      </c>
      <c r="X10" s="21"/>
      <c r="Y10" s="21"/>
      <c r="Z10" s="21"/>
      <c r="AA10" s="21"/>
      <c r="AB10" s="21"/>
      <c r="AC10" s="20">
        <v>45534</v>
      </c>
    </row>
    <row r="11" spans="1:29" x14ac:dyDescent="0.35">
      <c r="A11" s="19">
        <v>38854928</v>
      </c>
      <c r="B11" s="19" t="s">
        <v>9</v>
      </c>
      <c r="C11" s="19" t="s">
        <v>8</v>
      </c>
      <c r="D11" s="10" t="s">
        <v>19</v>
      </c>
      <c r="E11" s="10" t="s">
        <v>19</v>
      </c>
      <c r="F11" s="11" t="str">
        <f t="shared" si="3"/>
        <v>38854928_EF778</v>
      </c>
      <c r="G11" s="20">
        <v>45544</v>
      </c>
      <c r="H11" s="20">
        <v>45544</v>
      </c>
      <c r="I11" s="20">
        <v>45541</v>
      </c>
      <c r="J11" s="24">
        <v>268500</v>
      </c>
      <c r="K11" s="24">
        <f t="shared" si="4"/>
        <v>268500</v>
      </c>
      <c r="L11" s="19" t="s">
        <v>45</v>
      </c>
      <c r="M11" s="19" t="s">
        <v>29</v>
      </c>
      <c r="N11" s="19" t="e">
        <v>#N/A</v>
      </c>
      <c r="O11" s="22">
        <v>282000</v>
      </c>
      <c r="P11" s="22">
        <v>0</v>
      </c>
      <c r="Q11" s="22">
        <v>282000</v>
      </c>
      <c r="R11" s="22">
        <v>0</v>
      </c>
      <c r="S11" s="22">
        <v>0</v>
      </c>
      <c r="T11" s="22">
        <v>268500</v>
      </c>
      <c r="U11" s="21"/>
      <c r="V11" s="21"/>
      <c r="W11" s="24">
        <v>0</v>
      </c>
      <c r="X11" s="21"/>
      <c r="Y11" s="21"/>
      <c r="Z11" s="21"/>
      <c r="AA11" s="21"/>
      <c r="AB11" s="21"/>
      <c r="AC11" s="20">
        <v>45534</v>
      </c>
    </row>
    <row r="12" spans="1:29" x14ac:dyDescent="0.35">
      <c r="A12" s="19">
        <v>38854928</v>
      </c>
      <c r="B12" s="19" t="s">
        <v>9</v>
      </c>
      <c r="C12" s="19" t="s">
        <v>8</v>
      </c>
      <c r="D12" s="10" t="s">
        <v>20</v>
      </c>
      <c r="E12" s="10" t="s">
        <v>20</v>
      </c>
      <c r="F12" s="11" t="str">
        <f t="shared" si="3"/>
        <v>38854928_EF779</v>
      </c>
      <c r="G12" s="20">
        <v>45544</v>
      </c>
      <c r="H12" s="20">
        <v>45544</v>
      </c>
      <c r="I12" s="20">
        <v>45544</v>
      </c>
      <c r="J12" s="24">
        <v>4500000</v>
      </c>
      <c r="K12" s="24">
        <f t="shared" si="4"/>
        <v>4500000</v>
      </c>
      <c r="L12" s="19" t="s">
        <v>45</v>
      </c>
      <c r="M12" s="19" t="s">
        <v>29</v>
      </c>
      <c r="N12" s="19" t="e">
        <v>#N/A</v>
      </c>
      <c r="O12" s="22">
        <v>4500000</v>
      </c>
      <c r="P12" s="22">
        <v>0</v>
      </c>
      <c r="Q12" s="22">
        <v>4500000</v>
      </c>
      <c r="R12" s="22">
        <v>0</v>
      </c>
      <c r="S12" s="22">
        <v>0</v>
      </c>
      <c r="T12" s="22">
        <v>4500000</v>
      </c>
      <c r="U12" s="21"/>
      <c r="V12" s="21"/>
      <c r="W12" s="24">
        <v>0</v>
      </c>
      <c r="X12" s="21"/>
      <c r="Y12" s="21"/>
      <c r="Z12" s="21"/>
      <c r="AA12" s="21"/>
      <c r="AB12" s="21"/>
      <c r="AC12" s="20">
        <v>45534</v>
      </c>
    </row>
    <row r="13" spans="1:29" x14ac:dyDescent="0.35">
      <c r="A13" s="19">
        <v>38854928</v>
      </c>
      <c r="B13" s="19" t="s">
        <v>9</v>
      </c>
      <c r="C13" s="19" t="s">
        <v>8</v>
      </c>
      <c r="D13" s="10" t="s">
        <v>21</v>
      </c>
      <c r="E13" s="10" t="s">
        <v>21</v>
      </c>
      <c r="F13" s="11" t="str">
        <f t="shared" si="3"/>
        <v>38854928_EF781</v>
      </c>
      <c r="G13" s="20">
        <v>45544</v>
      </c>
      <c r="H13" s="20">
        <v>45544</v>
      </c>
      <c r="I13" s="20">
        <v>45544</v>
      </c>
      <c r="J13" s="24">
        <v>97500</v>
      </c>
      <c r="K13" s="24">
        <f t="shared" si="4"/>
        <v>97500</v>
      </c>
      <c r="L13" s="19" t="s">
        <v>45</v>
      </c>
      <c r="M13" s="19" t="s">
        <v>29</v>
      </c>
      <c r="N13" s="19" t="e">
        <v>#N/A</v>
      </c>
      <c r="O13" s="22">
        <v>102000</v>
      </c>
      <c r="P13" s="22">
        <v>0</v>
      </c>
      <c r="Q13" s="22">
        <v>102000</v>
      </c>
      <c r="R13" s="22">
        <v>0</v>
      </c>
      <c r="S13" s="22">
        <v>0</v>
      </c>
      <c r="T13" s="22">
        <v>97500</v>
      </c>
      <c r="U13" s="21"/>
      <c r="V13" s="21"/>
      <c r="W13" s="24">
        <v>0</v>
      </c>
      <c r="X13" s="21"/>
      <c r="Y13" s="21"/>
      <c r="Z13" s="21"/>
      <c r="AA13" s="21"/>
      <c r="AB13" s="21"/>
      <c r="AC13" s="20">
        <v>45534</v>
      </c>
    </row>
    <row r="14" spans="1:29" x14ac:dyDescent="0.35">
      <c r="A14" s="19">
        <v>38854928</v>
      </c>
      <c r="B14" s="19" t="s">
        <v>9</v>
      </c>
      <c r="C14" s="19" t="s">
        <v>8</v>
      </c>
      <c r="D14" s="10" t="s">
        <v>22</v>
      </c>
      <c r="E14" s="10" t="s">
        <v>22</v>
      </c>
      <c r="F14" s="11" t="str">
        <f t="shared" si="3"/>
        <v>38854928_EF783</v>
      </c>
      <c r="G14" s="20">
        <v>45545</v>
      </c>
      <c r="H14" s="20">
        <v>45545</v>
      </c>
      <c r="I14" s="20">
        <v>45545</v>
      </c>
      <c r="J14" s="24">
        <v>97500</v>
      </c>
      <c r="K14" s="24">
        <f t="shared" si="4"/>
        <v>97500</v>
      </c>
      <c r="L14" s="19" t="s">
        <v>45</v>
      </c>
      <c r="M14" s="19" t="s">
        <v>29</v>
      </c>
      <c r="N14" s="19" t="e">
        <v>#N/A</v>
      </c>
      <c r="O14" s="22">
        <v>102000</v>
      </c>
      <c r="P14" s="22">
        <v>0</v>
      </c>
      <c r="Q14" s="22">
        <v>102000</v>
      </c>
      <c r="R14" s="22">
        <v>0</v>
      </c>
      <c r="S14" s="22">
        <v>0</v>
      </c>
      <c r="T14" s="22">
        <v>97500</v>
      </c>
      <c r="U14" s="21"/>
      <c r="V14" s="21"/>
      <c r="W14" s="24">
        <v>0</v>
      </c>
      <c r="X14" s="21"/>
      <c r="Y14" s="21"/>
      <c r="Z14" s="21"/>
      <c r="AA14" s="21"/>
      <c r="AB14" s="21"/>
      <c r="AC14" s="20">
        <v>45534</v>
      </c>
    </row>
    <row r="15" spans="1:29" x14ac:dyDescent="0.35">
      <c r="A15" s="19">
        <v>38854928</v>
      </c>
      <c r="B15" s="19" t="s">
        <v>9</v>
      </c>
      <c r="C15" s="19" t="s">
        <v>8</v>
      </c>
      <c r="D15" s="10" t="s">
        <v>23</v>
      </c>
      <c r="E15" s="10" t="s">
        <v>23</v>
      </c>
      <c r="F15" s="11" t="str">
        <f t="shared" si="3"/>
        <v>38854928_EF785</v>
      </c>
      <c r="G15" s="20">
        <v>45548</v>
      </c>
      <c r="H15" s="20">
        <v>45550</v>
      </c>
      <c r="I15" s="20">
        <v>45548</v>
      </c>
      <c r="J15" s="24">
        <v>97500</v>
      </c>
      <c r="K15" s="24">
        <f t="shared" si="4"/>
        <v>97500</v>
      </c>
      <c r="L15" s="19" t="s">
        <v>45</v>
      </c>
      <c r="M15" s="19" t="s">
        <v>29</v>
      </c>
      <c r="N15" s="19" t="e">
        <v>#N/A</v>
      </c>
      <c r="O15" s="22">
        <v>102000</v>
      </c>
      <c r="P15" s="22">
        <v>0</v>
      </c>
      <c r="Q15" s="22">
        <v>102000</v>
      </c>
      <c r="R15" s="22">
        <v>0</v>
      </c>
      <c r="S15" s="22">
        <v>0</v>
      </c>
      <c r="T15" s="22">
        <v>97500</v>
      </c>
      <c r="U15" s="21"/>
      <c r="V15" s="21"/>
      <c r="W15" s="24">
        <v>0</v>
      </c>
      <c r="X15" s="21"/>
      <c r="Y15" s="21"/>
      <c r="Z15" s="21"/>
      <c r="AA15" s="21"/>
      <c r="AB15" s="21"/>
      <c r="AC15" s="20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2 K2:K3 J4:K1048576">
      <formula1>1</formula1>
    </dataValidation>
  </dataValidations>
  <pageMargins left="0.7" right="0.7" top="0.75" bottom="0.75" header="0.3" footer="0.3"/>
  <pageSetup scale="8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9" sqref="H19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53</v>
      </c>
      <c r="E2" s="47"/>
      <c r="F2" s="47"/>
      <c r="G2" s="47"/>
      <c r="H2" s="47"/>
      <c r="I2" s="48"/>
      <c r="J2" s="49" t="s">
        <v>54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55</v>
      </c>
      <c r="E4" s="47"/>
      <c r="F4" s="47"/>
      <c r="G4" s="47"/>
      <c r="H4" s="47"/>
      <c r="I4" s="48"/>
      <c r="J4" s="49" t="s">
        <v>56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91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89</v>
      </c>
      <c r="J11" s="63"/>
    </row>
    <row r="12" spans="2:10" ht="13" x14ac:dyDescent="0.3">
      <c r="B12" s="62"/>
      <c r="C12" s="64" t="s">
        <v>90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57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94</v>
      </c>
      <c r="D16" s="65"/>
      <c r="G16" s="67"/>
      <c r="H16" s="69" t="s">
        <v>58</v>
      </c>
      <c r="I16" s="69" t="s">
        <v>59</v>
      </c>
      <c r="J16" s="63"/>
    </row>
    <row r="17" spans="2:14" ht="13" x14ac:dyDescent="0.3">
      <c r="B17" s="62"/>
      <c r="C17" s="64" t="s">
        <v>60</v>
      </c>
      <c r="D17" s="64"/>
      <c r="E17" s="64"/>
      <c r="F17" s="64"/>
      <c r="G17" s="67"/>
      <c r="H17" s="70">
        <v>13</v>
      </c>
      <c r="I17" s="71">
        <v>23800853</v>
      </c>
      <c r="J17" s="63"/>
    </row>
    <row r="18" spans="2:14" x14ac:dyDescent="0.25">
      <c r="B18" s="62"/>
      <c r="C18" s="43" t="s">
        <v>61</v>
      </c>
      <c r="G18" s="67"/>
      <c r="H18" s="73">
        <v>3</v>
      </c>
      <c r="I18" s="74">
        <v>8625953</v>
      </c>
      <c r="J18" s="63"/>
    </row>
    <row r="19" spans="2:14" x14ac:dyDescent="0.25">
      <c r="B19" s="62"/>
      <c r="C19" s="43" t="s">
        <v>62</v>
      </c>
      <c r="G19" s="67"/>
      <c r="H19" s="73">
        <v>0</v>
      </c>
      <c r="I19" s="74">
        <v>0</v>
      </c>
      <c r="J19" s="63"/>
    </row>
    <row r="20" spans="2:14" x14ac:dyDescent="0.25">
      <c r="B20" s="62"/>
      <c r="C20" s="43" t="s">
        <v>63</v>
      </c>
      <c r="H20" s="75">
        <v>0</v>
      </c>
      <c r="I20" s="76">
        <v>0</v>
      </c>
      <c r="J20" s="63"/>
    </row>
    <row r="21" spans="2:14" x14ac:dyDescent="0.25">
      <c r="B21" s="62"/>
      <c r="C21" s="43" t="s">
        <v>64</v>
      </c>
      <c r="H21" s="75">
        <v>0</v>
      </c>
      <c r="I21" s="76">
        <v>0</v>
      </c>
      <c r="J21" s="63"/>
      <c r="N21" s="77"/>
    </row>
    <row r="22" spans="2:14" ht="13" thickBot="1" x14ac:dyDescent="0.3">
      <c r="B22" s="62"/>
      <c r="C22" s="43" t="s">
        <v>65</v>
      </c>
      <c r="H22" s="78">
        <v>0</v>
      </c>
      <c r="I22" s="79">
        <v>0</v>
      </c>
      <c r="J22" s="63"/>
    </row>
    <row r="23" spans="2:14" ht="13" x14ac:dyDescent="0.3">
      <c r="B23" s="62"/>
      <c r="C23" s="64" t="s">
        <v>66</v>
      </c>
      <c r="D23" s="64"/>
      <c r="E23" s="64"/>
      <c r="F23" s="64"/>
      <c r="H23" s="80">
        <f>H18+H19+H20+H21+H22</f>
        <v>3</v>
      </c>
      <c r="I23" s="81">
        <f>I18+I19+I20+I21+I22</f>
        <v>8625953</v>
      </c>
      <c r="J23" s="63"/>
    </row>
    <row r="24" spans="2:14" x14ac:dyDescent="0.25">
      <c r="B24" s="62"/>
      <c r="C24" s="43" t="s">
        <v>67</v>
      </c>
      <c r="H24" s="75">
        <v>10</v>
      </c>
      <c r="I24" s="76">
        <v>15174900</v>
      </c>
      <c r="J24" s="63"/>
    </row>
    <row r="25" spans="2:14" ht="13" thickBot="1" x14ac:dyDescent="0.3">
      <c r="B25" s="62"/>
      <c r="C25" s="43" t="s">
        <v>68</v>
      </c>
      <c r="H25" s="78">
        <v>0</v>
      </c>
      <c r="I25" s="79">
        <v>0</v>
      </c>
      <c r="J25" s="63"/>
    </row>
    <row r="26" spans="2:14" ht="13" x14ac:dyDescent="0.3">
      <c r="B26" s="62"/>
      <c r="C26" s="64" t="s">
        <v>69</v>
      </c>
      <c r="D26" s="64"/>
      <c r="E26" s="64"/>
      <c r="F26" s="64"/>
      <c r="H26" s="80">
        <f>H24+H25</f>
        <v>10</v>
      </c>
      <c r="I26" s="81">
        <f>I24+I25</f>
        <v>15174900</v>
      </c>
      <c r="J26" s="63"/>
    </row>
    <row r="27" spans="2:14" ht="13.5" thickBot="1" x14ac:dyDescent="0.35">
      <c r="B27" s="62"/>
      <c r="C27" s="67" t="s">
        <v>70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71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72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13</v>
      </c>
      <c r="I31" s="74">
        <f>I23+I26+I28</f>
        <v>23800853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92</v>
      </c>
      <c r="D38" s="89"/>
      <c r="E38" s="67"/>
      <c r="F38" s="67"/>
      <c r="G38" s="67"/>
      <c r="H38" s="96" t="s">
        <v>73</v>
      </c>
      <c r="I38" s="89"/>
      <c r="J38" s="85"/>
    </row>
    <row r="39" spans="2:10" ht="13" x14ac:dyDescent="0.3">
      <c r="B39" s="62"/>
      <c r="C39" s="82" t="s">
        <v>93</v>
      </c>
      <c r="D39" s="67"/>
      <c r="E39" s="67"/>
      <c r="F39" s="67"/>
      <c r="G39" s="67"/>
      <c r="H39" s="82" t="s">
        <v>74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75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97" t="s">
        <v>76</v>
      </c>
      <c r="D42" s="97"/>
      <c r="E42" s="97"/>
      <c r="F42" s="97"/>
      <c r="G42" s="97"/>
      <c r="H42" s="97"/>
      <c r="I42" s="97"/>
      <c r="J42" s="85"/>
    </row>
    <row r="43" spans="2:10" x14ac:dyDescent="0.25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4" sqref="E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2"/>
      <c r="B1" s="103"/>
      <c r="C1" s="104" t="s">
        <v>77</v>
      </c>
      <c r="D1" s="105"/>
      <c r="E1" s="105"/>
      <c r="F1" s="105"/>
      <c r="G1" s="105"/>
      <c r="H1" s="106"/>
      <c r="I1" s="107" t="s">
        <v>54</v>
      </c>
    </row>
    <row r="2" spans="1:9" ht="53.5" customHeight="1" thickBot="1" x14ac:dyDescent="0.4">
      <c r="A2" s="108"/>
      <c r="B2" s="109"/>
      <c r="C2" s="110" t="s">
        <v>78</v>
      </c>
      <c r="D2" s="111"/>
      <c r="E2" s="111"/>
      <c r="F2" s="111"/>
      <c r="G2" s="111"/>
      <c r="H2" s="112"/>
      <c r="I2" s="113" t="s">
        <v>79</v>
      </c>
    </row>
    <row r="3" spans="1:9" x14ac:dyDescent="0.35">
      <c r="A3" s="114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14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14"/>
      <c r="B5" s="64" t="s">
        <v>91</v>
      </c>
      <c r="C5" s="115"/>
      <c r="D5" s="116"/>
      <c r="E5" s="67"/>
      <c r="F5" s="67"/>
      <c r="G5" s="67"/>
      <c r="H5" s="67"/>
      <c r="I5" s="85"/>
    </row>
    <row r="6" spans="1:9" x14ac:dyDescent="0.35">
      <c r="A6" s="114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14"/>
      <c r="B7" s="64" t="s">
        <v>89</v>
      </c>
      <c r="C7" s="67"/>
      <c r="D7" s="67"/>
      <c r="E7" s="67"/>
      <c r="F7" s="67"/>
      <c r="G7" s="67"/>
      <c r="H7" s="67"/>
      <c r="I7" s="85"/>
    </row>
    <row r="8" spans="1:9" x14ac:dyDescent="0.35">
      <c r="A8" s="114"/>
      <c r="B8" s="64" t="s">
        <v>90</v>
      </c>
      <c r="C8" s="67"/>
      <c r="D8" s="67"/>
      <c r="E8" s="67"/>
      <c r="F8" s="67"/>
      <c r="G8" s="67"/>
      <c r="H8" s="67"/>
      <c r="I8" s="85"/>
    </row>
    <row r="9" spans="1:9" x14ac:dyDescent="0.35">
      <c r="A9" s="114"/>
      <c r="B9" s="67"/>
      <c r="C9" s="67"/>
      <c r="D9" s="67"/>
      <c r="E9" s="67"/>
      <c r="F9" s="67"/>
      <c r="G9" s="67"/>
      <c r="H9" s="67"/>
      <c r="I9" s="85"/>
    </row>
    <row r="10" spans="1:9" x14ac:dyDescent="0.35">
      <c r="A10" s="114"/>
      <c r="B10" s="67" t="s">
        <v>80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14"/>
      <c r="B11" s="117"/>
      <c r="C11" s="67"/>
      <c r="D11" s="67"/>
      <c r="E11" s="67"/>
      <c r="F11" s="67"/>
      <c r="G11" s="67"/>
      <c r="H11" s="67"/>
      <c r="I11" s="85"/>
    </row>
    <row r="12" spans="1:9" x14ac:dyDescent="0.35">
      <c r="A12" s="114"/>
      <c r="B12" s="43" t="s">
        <v>94</v>
      </c>
      <c r="C12" s="116"/>
      <c r="D12" s="67"/>
      <c r="E12" s="67"/>
      <c r="F12" s="67"/>
      <c r="G12" s="69" t="s">
        <v>81</v>
      </c>
      <c r="H12" s="69" t="s">
        <v>82</v>
      </c>
      <c r="I12" s="85"/>
    </row>
    <row r="13" spans="1:9" x14ac:dyDescent="0.35">
      <c r="A13" s="114"/>
      <c r="B13" s="82" t="s">
        <v>60</v>
      </c>
      <c r="C13" s="82"/>
      <c r="D13" s="82"/>
      <c r="E13" s="82"/>
      <c r="F13" s="67"/>
      <c r="G13" s="118">
        <f>G19</f>
        <v>3</v>
      </c>
      <c r="H13" s="119">
        <f>H19</f>
        <v>8625953</v>
      </c>
      <c r="I13" s="85"/>
    </row>
    <row r="14" spans="1:9" x14ac:dyDescent="0.35">
      <c r="A14" s="114"/>
      <c r="B14" s="67" t="s">
        <v>61</v>
      </c>
      <c r="C14" s="67"/>
      <c r="D14" s="67"/>
      <c r="E14" s="67"/>
      <c r="F14" s="67"/>
      <c r="G14" s="120">
        <v>3</v>
      </c>
      <c r="H14" s="121">
        <v>8625953</v>
      </c>
      <c r="I14" s="85"/>
    </row>
    <row r="15" spans="1:9" x14ac:dyDescent="0.35">
      <c r="A15" s="114"/>
      <c r="B15" s="67" t="s">
        <v>62</v>
      </c>
      <c r="C15" s="67"/>
      <c r="D15" s="67"/>
      <c r="E15" s="67"/>
      <c r="F15" s="67"/>
      <c r="G15" s="120">
        <v>0</v>
      </c>
      <c r="H15" s="121">
        <v>0</v>
      </c>
      <c r="I15" s="85"/>
    </row>
    <row r="16" spans="1:9" x14ac:dyDescent="0.35">
      <c r="A16" s="114"/>
      <c r="B16" s="67" t="s">
        <v>63</v>
      </c>
      <c r="C16" s="67"/>
      <c r="D16" s="67"/>
      <c r="E16" s="67"/>
      <c r="F16" s="67"/>
      <c r="G16" s="120">
        <v>0</v>
      </c>
      <c r="H16" s="121">
        <v>0</v>
      </c>
      <c r="I16" s="85"/>
    </row>
    <row r="17" spans="1:9" x14ac:dyDescent="0.35">
      <c r="A17" s="114"/>
      <c r="B17" s="67" t="s">
        <v>64</v>
      </c>
      <c r="C17" s="67"/>
      <c r="D17" s="67"/>
      <c r="E17" s="67"/>
      <c r="F17" s="67"/>
      <c r="G17" s="120">
        <v>0</v>
      </c>
      <c r="H17" s="121">
        <v>0</v>
      </c>
      <c r="I17" s="85"/>
    </row>
    <row r="18" spans="1:9" x14ac:dyDescent="0.35">
      <c r="A18" s="114"/>
      <c r="B18" s="67" t="s">
        <v>83</v>
      </c>
      <c r="C18" s="67"/>
      <c r="D18" s="67"/>
      <c r="E18" s="67"/>
      <c r="F18" s="67"/>
      <c r="G18" s="122">
        <v>0</v>
      </c>
      <c r="H18" s="123">
        <v>0</v>
      </c>
      <c r="I18" s="85"/>
    </row>
    <row r="19" spans="1:9" x14ac:dyDescent="0.35">
      <c r="A19" s="114"/>
      <c r="B19" s="82" t="s">
        <v>84</v>
      </c>
      <c r="C19" s="82"/>
      <c r="D19" s="82"/>
      <c r="E19" s="82"/>
      <c r="F19" s="67"/>
      <c r="G19" s="120">
        <f>SUM(G14:G18)</f>
        <v>3</v>
      </c>
      <c r="H19" s="119">
        <f>(H14+H15+H16+H17+H18)</f>
        <v>8625953</v>
      </c>
      <c r="I19" s="85"/>
    </row>
    <row r="20" spans="1:9" ht="15" thickBot="1" x14ac:dyDescent="0.4">
      <c r="A20" s="114"/>
      <c r="B20" s="82"/>
      <c r="C20" s="82"/>
      <c r="D20" s="67"/>
      <c r="E20" s="67"/>
      <c r="F20" s="67"/>
      <c r="G20" s="124"/>
      <c r="H20" s="125"/>
      <c r="I20" s="85"/>
    </row>
    <row r="21" spans="1:9" ht="15" thickTop="1" x14ac:dyDescent="0.35">
      <c r="A21" s="114"/>
      <c r="B21" s="82"/>
      <c r="C21" s="82"/>
      <c r="D21" s="67"/>
      <c r="E21" s="67"/>
      <c r="F21" s="67"/>
      <c r="G21" s="89"/>
      <c r="H21" s="126"/>
      <c r="I21" s="85"/>
    </row>
    <row r="22" spans="1:9" x14ac:dyDescent="0.35">
      <c r="A22" s="114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14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14"/>
      <c r="B24" s="89" t="s">
        <v>85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14"/>
      <c r="B25" s="89" t="s">
        <v>92</v>
      </c>
      <c r="C25" s="89"/>
      <c r="D25" s="67"/>
      <c r="E25" s="67"/>
      <c r="F25" s="89" t="s">
        <v>86</v>
      </c>
      <c r="G25" s="89"/>
      <c r="H25" s="89"/>
      <c r="I25" s="85"/>
    </row>
    <row r="26" spans="1:9" x14ac:dyDescent="0.35">
      <c r="A26" s="114"/>
      <c r="B26" s="89" t="s">
        <v>93</v>
      </c>
      <c r="C26" s="89"/>
      <c r="D26" s="67"/>
      <c r="E26" s="67"/>
      <c r="F26" s="89" t="s">
        <v>87</v>
      </c>
      <c r="G26" s="89"/>
      <c r="H26" s="89"/>
      <c r="I26" s="85"/>
    </row>
    <row r="27" spans="1:9" x14ac:dyDescent="0.35">
      <c r="A27" s="114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14"/>
      <c r="B28" s="127" t="s">
        <v>88</v>
      </c>
      <c r="C28" s="127"/>
      <c r="D28" s="127"/>
      <c r="E28" s="127"/>
      <c r="F28" s="127"/>
      <c r="G28" s="127"/>
      <c r="H28" s="127"/>
      <c r="I28" s="85"/>
    </row>
    <row r="29" spans="1:9" ht="15" thickBot="1" x14ac:dyDescent="0.4">
      <c r="A29" s="128"/>
      <c r="B29" s="129"/>
      <c r="C29" s="129"/>
      <c r="D29" s="129"/>
      <c r="E29" s="129"/>
      <c r="F29" s="93"/>
      <c r="G29" s="93"/>
      <c r="H29" s="93"/>
      <c r="I29" s="13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2024-09-28T15:08:45Z</cp:lastPrinted>
  <dcterms:created xsi:type="dcterms:W3CDTF">2022-06-01T14:39:12Z</dcterms:created>
  <dcterms:modified xsi:type="dcterms:W3CDTF">2024-09-28T15:25:12Z</dcterms:modified>
</cp:coreProperties>
</file>