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1. NOVIEMBRE\NIT 805019877 ENDOCIRUJANOS LTDA\"/>
    </mc:Choice>
  </mc:AlternateContent>
  <bookViews>
    <workbookView xWindow="0" yWindow="0" windowWidth="19200" windowHeight="7020" firstSheet="2" activeTab="5"/>
  </bookViews>
  <sheets>
    <sheet name="09 DE JUNIO" sheetId="1" state="hidden" r:id="rId1"/>
    <sheet name="10 DE JUNIO" sheetId="3" state="hidden" r:id="rId2"/>
    <sheet name="INFO IPS" sheetId="4" r:id="rId3"/>
    <sheet name="TD" sheetId="6" r:id="rId4"/>
    <sheet name="ESTADO DE CADA FACTURA" sheetId="5" r:id="rId5"/>
    <sheet name="FOR-CSA-018 " sheetId="7" r:id="rId6"/>
  </sheets>
  <definedNames>
    <definedName name="_xlnm._FilterDatabase" localSheetId="4" hidden="1">'ESTADO DE CADA FACTURA'!$A$2:$BK$10</definedName>
  </definedNames>
  <calcPr calcId="152511"/>
  <pivotCaches>
    <pivotCache cacheId="86" r:id="rId7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8" i="7" l="1"/>
  <c r="H28" i="7"/>
  <c r="I26" i="7"/>
  <c r="H26" i="7"/>
  <c r="I23" i="7"/>
  <c r="I31" i="7" s="1"/>
  <c r="H23" i="7"/>
  <c r="H31" i="7" l="1"/>
  <c r="AX1" i="5" l="1"/>
  <c r="AR1" i="5"/>
  <c r="AQ1" i="5"/>
  <c r="AP1" i="5"/>
  <c r="AZ1" i="5"/>
  <c r="AY1" i="5"/>
  <c r="AM1" i="5"/>
  <c r="AL1" i="5"/>
  <c r="AK1" i="5"/>
  <c r="AJ1" i="5"/>
  <c r="AI1" i="5"/>
  <c r="AH1" i="5"/>
  <c r="AG1" i="5"/>
  <c r="AF1" i="5"/>
  <c r="AE1" i="5"/>
  <c r="AA1" i="5"/>
  <c r="V1" i="5"/>
  <c r="N10" i="5"/>
  <c r="R10" i="5" s="1"/>
  <c r="N9" i="5"/>
  <c r="R9" i="5" s="1"/>
  <c r="N8" i="5"/>
  <c r="R8" i="5" s="1"/>
  <c r="N7" i="5"/>
  <c r="R7" i="5" s="1"/>
  <c r="N6" i="5"/>
  <c r="R6" i="5" s="1"/>
  <c r="N5" i="5"/>
  <c r="R5" i="5" s="1"/>
  <c r="N4" i="5"/>
  <c r="R4" i="5" s="1"/>
  <c r="W3" i="5"/>
  <c r="W4" i="5" s="1"/>
  <c r="W5" i="5" s="1"/>
  <c r="W6" i="5" s="1"/>
  <c r="W7" i="5" s="1"/>
  <c r="W8" i="5" s="1"/>
  <c r="W9" i="5" s="1"/>
  <c r="W10" i="5" s="1"/>
  <c r="N3" i="5"/>
  <c r="R3" i="5" s="1"/>
  <c r="W1" i="5" l="1"/>
  <c r="AS1" i="5"/>
  <c r="AO1" i="5"/>
  <c r="AN1" i="5"/>
  <c r="Q19" i="4"/>
  <c r="Q18" i="4"/>
  <c r="I10" i="4"/>
  <c r="M10" i="4"/>
  <c r="I11" i="4"/>
  <c r="M11" i="4"/>
  <c r="I12" i="4"/>
  <c r="M12" i="4"/>
  <c r="I13" i="4"/>
  <c r="M13" i="4"/>
  <c r="I14" i="4"/>
  <c r="M14" i="4"/>
  <c r="I15" i="4"/>
  <c r="M15" i="4"/>
  <c r="R9" i="4"/>
  <c r="R10" i="4"/>
  <c r="R11" i="4"/>
  <c r="R12" i="4"/>
  <c r="R13" i="4"/>
  <c r="R14" i="4"/>
  <c r="R15" i="4"/>
  <c r="Q17" i="4"/>
  <c r="I9" i="4"/>
  <c r="M9" i="4"/>
  <c r="I16" i="4"/>
  <c r="M16" i="4"/>
  <c r="R16" i="4"/>
  <c r="R11" i="3"/>
  <c r="M14" i="3"/>
  <c r="I12" i="3"/>
  <c r="I13" i="3"/>
  <c r="M13" i="3"/>
  <c r="Q13" i="3"/>
  <c r="I14" i="3"/>
  <c r="I15" i="3"/>
  <c r="I16" i="3"/>
  <c r="I17" i="3"/>
  <c r="M17" i="3"/>
  <c r="Q17" i="3"/>
  <c r="I18" i="3"/>
  <c r="M18" i="3"/>
  <c r="Q18" i="3"/>
  <c r="I19" i="3"/>
  <c r="I20" i="3"/>
  <c r="I21" i="3"/>
  <c r="M21" i="3"/>
  <c r="Q21" i="3"/>
  <c r="I22" i="3"/>
  <c r="M22" i="3"/>
  <c r="Q22" i="3"/>
  <c r="I23" i="3"/>
  <c r="I24" i="3"/>
  <c r="I25" i="3"/>
  <c r="M25" i="3"/>
  <c r="Q25" i="3"/>
  <c r="I11" i="3"/>
  <c r="M11" i="3"/>
  <c r="M12" i="3"/>
  <c r="Q12" i="3"/>
  <c r="M15" i="3"/>
  <c r="Q15" i="3"/>
  <c r="M16" i="3"/>
  <c r="Q16" i="3"/>
  <c r="M19" i="3"/>
  <c r="Q19" i="3"/>
  <c r="M20" i="3"/>
  <c r="Q20" i="3"/>
  <c r="M23" i="3"/>
  <c r="Q23" i="3"/>
  <c r="M24" i="3"/>
  <c r="Q24" i="3"/>
  <c r="Q14" i="3"/>
  <c r="I10" i="3"/>
  <c r="M10" i="3"/>
  <c r="Q10" i="3"/>
  <c r="Q27" i="3"/>
  <c r="Q19" i="1"/>
  <c r="Q18" i="1"/>
  <c r="Q17" i="1"/>
  <c r="P17" i="1"/>
  <c r="P18" i="1"/>
  <c r="I11" i="1"/>
  <c r="L11" i="1"/>
  <c r="I12" i="1"/>
  <c r="L12" i="1"/>
  <c r="I13" i="1"/>
  <c r="L13" i="1"/>
  <c r="I14" i="1"/>
  <c r="L14" i="1"/>
  <c r="I15" i="1"/>
  <c r="L15" i="1"/>
  <c r="I16" i="1"/>
  <c r="L16" i="1"/>
  <c r="I10" i="1"/>
  <c r="L10" i="1"/>
  <c r="R17" i="4"/>
  <c r="R19" i="4"/>
  <c r="R18" i="4"/>
  <c r="Q26" i="3"/>
  <c r="R27" i="3"/>
  <c r="R10" i="3"/>
  <c r="R12" i="3"/>
  <c r="R13" i="3"/>
  <c r="R14" i="3"/>
  <c r="R15" i="3"/>
  <c r="R16" i="3"/>
  <c r="R17" i="3"/>
  <c r="R18" i="3"/>
  <c r="R19" i="3"/>
  <c r="R20" i="3"/>
  <c r="R21" i="3"/>
  <c r="R22" i="3"/>
  <c r="R23" i="3"/>
  <c r="R24" i="3"/>
  <c r="R25" i="3"/>
  <c r="P11" i="1"/>
  <c r="P12" i="1"/>
  <c r="P13" i="1"/>
  <c r="P14" i="1"/>
  <c r="P15" i="1"/>
  <c r="P16" i="1"/>
  <c r="P10" i="1"/>
  <c r="Q10" i="1"/>
  <c r="Q11" i="1"/>
  <c r="Q12" i="1"/>
  <c r="Q13" i="1"/>
  <c r="R26" i="3"/>
  <c r="Q28" i="3"/>
  <c r="R28" i="3"/>
  <c r="Q14" i="1"/>
  <c r="Q15" i="1"/>
  <c r="Q16" i="1"/>
  <c r="P19" i="1"/>
</calcChain>
</file>

<file path=xl/comments1.xml><?xml version="1.0" encoding="utf-8"?>
<comments xmlns="http://schemas.openxmlformats.org/spreadsheetml/2006/main">
  <authors>
    <author>aux Niif</author>
  </authors>
  <commentList>
    <comment ref="L14" authorId="0" shapeId="0">
      <text>
        <r>
          <rPr>
            <b/>
            <sz val="9"/>
            <color indexed="81"/>
            <rFont val="Tahoma"/>
            <family val="2"/>
          </rPr>
          <t>aux Niif:</t>
        </r>
        <r>
          <rPr>
            <sz val="9"/>
            <color indexed="81"/>
            <rFont val="Tahoma"/>
            <family val="2"/>
          </rPr>
          <t xml:space="preserve">
NOTA 42</t>
        </r>
      </text>
    </comment>
  </commentList>
</comments>
</file>

<file path=xl/comments2.xml><?xml version="1.0" encoding="utf-8"?>
<comments xmlns="http://schemas.openxmlformats.org/spreadsheetml/2006/main">
  <authors>
    <author>Paola Andrea Jimenez Prado</author>
  </authors>
  <commentList>
    <comment ref="AZ3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SERVICOOS DEL 2%</t>
        </r>
      </text>
    </comment>
    <comment ref="AZ4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SERVICIOS DEL 2%</t>
        </r>
      </text>
    </comment>
    <comment ref="AZ5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SERVICIOS DEL 2%</t>
        </r>
      </text>
    </comment>
    <comment ref="AZ6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SERVICIOS DEL 2%</t>
        </r>
      </text>
    </comment>
  </commentList>
</comments>
</file>

<file path=xl/sharedStrings.xml><?xml version="1.0" encoding="utf-8"?>
<sst xmlns="http://schemas.openxmlformats.org/spreadsheetml/2006/main" count="344" uniqueCount="149">
  <si>
    <t>ENDOCIRUJANOS LTDA</t>
  </si>
  <si>
    <t>DIRECCION FINANCIERA</t>
  </si>
  <si>
    <t>ESTADO DE CARTERA</t>
  </si>
  <si>
    <t>PREFIJO FACTURA</t>
  </si>
  <si>
    <t>Nº FACTURA</t>
  </si>
  <si>
    <t>MES FACTURADO</t>
  </si>
  <si>
    <t>FECHA RADICADO</t>
  </si>
  <si>
    <t>ESTADO</t>
  </si>
  <si>
    <t>VALOR BRUTO FACTURA</t>
  </si>
  <si>
    <t>COPAGOS</t>
  </si>
  <si>
    <t>CUOTAS MODERADORAS</t>
  </si>
  <si>
    <t>VALOR NETO FACTURA</t>
  </si>
  <si>
    <t>RETEFUENTE</t>
  </si>
  <si>
    <t>ICA</t>
  </si>
  <si>
    <t>TOTAL A PAGAR</t>
  </si>
  <si>
    <t>SALDO DEUDA ACUMULADO</t>
  </si>
  <si>
    <t>TOTAL CARTERA</t>
  </si>
  <si>
    <t>VENCIDA</t>
  </si>
  <si>
    <t>CORRIENTE</t>
  </si>
  <si>
    <t>Elaborado por:</t>
  </si>
  <si>
    <t>LUZ AMANDA PORTILLA</t>
  </si>
  <si>
    <t>Auxiliar de Facturación y Cartera</t>
  </si>
  <si>
    <t>Direccion Financiera</t>
  </si>
  <si>
    <t>FECHA PAGO</t>
  </si>
  <si>
    <t>VALOR CONSIGNADO</t>
  </si>
  <si>
    <t>VALOR AFECTADO</t>
  </si>
  <si>
    <t>SALDO</t>
  </si>
  <si>
    <t>CF</t>
  </si>
  <si>
    <t>Corriente</t>
  </si>
  <si>
    <t>AL 09 JUNIO DE 2020</t>
  </si>
  <si>
    <t>FC</t>
  </si>
  <si>
    <t>Al dia</t>
  </si>
  <si>
    <t>ESTADO AL MOMENTO DE PAGO</t>
  </si>
  <si>
    <t>NO CANCELADA</t>
  </si>
  <si>
    <t>COOMEVA EPS</t>
  </si>
  <si>
    <t>Mas de 120 dias de vencimiento</t>
  </si>
  <si>
    <t>Cancelada en tiempo corriente</t>
  </si>
  <si>
    <t>Cancelada entre 1 a 30 dias de vencida</t>
  </si>
  <si>
    <t>COLMEDICA</t>
  </si>
  <si>
    <t>AL 10 DE JUNIO DE 2020</t>
  </si>
  <si>
    <t>CANCELADA</t>
  </si>
  <si>
    <t>GLOSA</t>
  </si>
  <si>
    <t>FECR</t>
  </si>
  <si>
    <t>ENDOCIRUJANOS SAS</t>
  </si>
  <si>
    <t>COMFENALCO VALLE EPS</t>
  </si>
  <si>
    <t>Entre 1 y 30 dias de vencimiento</t>
  </si>
  <si>
    <t>Entre 60 y 90 dias de vencimiento</t>
  </si>
  <si>
    <t>Entre 30 y 60 dias de vencimiento</t>
  </si>
  <si>
    <t>AL 07 NOVIEMBRE DE 2024</t>
  </si>
  <si>
    <t>NIT</t>
  </si>
  <si>
    <t>PRESTADOR</t>
  </si>
  <si>
    <t xml:space="preserve">Fecha de radicación EPS </t>
  </si>
  <si>
    <t xml:space="preserve">SALDO DEUDA ACUMULADO </t>
  </si>
  <si>
    <t>SALDO IPS</t>
  </si>
  <si>
    <t>Estado de Factura EPS 19/11/2024</t>
  </si>
  <si>
    <t>Boxalud</t>
  </si>
  <si>
    <t>Alf+Fac</t>
  </si>
  <si>
    <t>FECR9899</t>
  </si>
  <si>
    <t>FECR10664</t>
  </si>
  <si>
    <t>FECR11378</t>
  </si>
  <si>
    <t>FECR11535</t>
  </si>
  <si>
    <t>FECR11585</t>
  </si>
  <si>
    <t>FECR11634</t>
  </si>
  <si>
    <t>FECR11683</t>
  </si>
  <si>
    <t>FECR11773</t>
  </si>
  <si>
    <t>Llave</t>
  </si>
  <si>
    <t>805019877_FECR9899</t>
  </si>
  <si>
    <t>805019877_FECR10664</t>
  </si>
  <si>
    <t>805019877_FECR11378</t>
  </si>
  <si>
    <t>805019877_FECR11535</t>
  </si>
  <si>
    <t>805019877_FECR11585</t>
  </si>
  <si>
    <t>805019877_FECR11634</t>
  </si>
  <si>
    <t>805019877_FECR11683</t>
  </si>
  <si>
    <t>805019877_FECR11773</t>
  </si>
  <si>
    <t>Finalizada</t>
  </si>
  <si>
    <t>Por pagar SAP</t>
  </si>
  <si>
    <t>P. abiertas doc</t>
  </si>
  <si>
    <t>Covid-19</t>
  </si>
  <si>
    <t>Validación covid-19</t>
  </si>
  <si>
    <t xml:space="preserve">Valor cancelado </t>
  </si>
  <si>
    <t xml:space="preserve">Valor devuelto </t>
  </si>
  <si>
    <t>Valor no radicado</t>
  </si>
  <si>
    <t xml:space="preserve">Valor aceptado IPS </t>
  </si>
  <si>
    <t>Valor extemporaneo</t>
  </si>
  <si>
    <t xml:space="preserve">Valor glosa por contestar </t>
  </si>
  <si>
    <t xml:space="preserve">Valor pendiente de pago </t>
  </si>
  <si>
    <t>Valor proceso interno</t>
  </si>
  <si>
    <t>Valor Covid-19</t>
  </si>
  <si>
    <t>Valor Total Bruto</t>
  </si>
  <si>
    <t>Valor Radicado</t>
  </si>
  <si>
    <t>Valor Glosa Aceptada</t>
  </si>
  <si>
    <t>Valor Nota Credito</t>
  </si>
  <si>
    <t>Valor Devolucion</t>
  </si>
  <si>
    <t>Valor Glosa Pendiente</t>
  </si>
  <si>
    <t xml:space="preserve">Observación objeccion </t>
  </si>
  <si>
    <t xml:space="preserve">Tipificación objección </t>
  </si>
  <si>
    <t>Tipo servicio</t>
  </si>
  <si>
    <t xml:space="preserve">Ambito </t>
  </si>
  <si>
    <t>Valor Pagar</t>
  </si>
  <si>
    <t xml:space="preserve">Valor compensacion SAP </t>
  </si>
  <si>
    <t xml:space="preserve">Retención </t>
  </si>
  <si>
    <t>Doc compensacion SAP</t>
  </si>
  <si>
    <t>Observación pago</t>
  </si>
  <si>
    <t xml:space="preserve">Fecha de compensacion </t>
  </si>
  <si>
    <t>Valor TF</t>
  </si>
  <si>
    <t>Fecha de corte</t>
  </si>
  <si>
    <t>18.03.2024</t>
  </si>
  <si>
    <t>22.03.2024</t>
  </si>
  <si>
    <t>17.06.2024</t>
  </si>
  <si>
    <t>22.05.2024</t>
  </si>
  <si>
    <t>27.09.2024</t>
  </si>
  <si>
    <t>Estado de Factura EPS Octubre 28</t>
  </si>
  <si>
    <t>GLOSA EN PROCESO INTERNO</t>
  </si>
  <si>
    <t xml:space="preserve">FACTURA CANCELADA PARCIALMENTE - SALDO PENDIENTE EN PROGRAMACION DE PAGO </t>
  </si>
  <si>
    <t xml:space="preserve">FACTURA PENDIENTE EN PROGRAMACION DE PAGO </t>
  </si>
  <si>
    <t>Etiquetas de fila</t>
  </si>
  <si>
    <t>Total general</t>
  </si>
  <si>
    <t>Suma de SALDO IPS</t>
  </si>
  <si>
    <t xml:space="preserve">Cant. Facturas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</si>
  <si>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</si>
  <si>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</si>
  <si>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</si>
  <si>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</si>
  <si>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</si>
  <si>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</si>
  <si>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</si>
  <si>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</si>
  <si>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</si>
  <si>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</si>
  <si>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</si>
  <si>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</si>
  <si>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</si>
  <si>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</si>
  <si>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</si>
  <si>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</si>
  <si>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</si>
  <si>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</si>
  <si>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</si>
  <si>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</si>
  <si>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</si>
  <si>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</si>
  <si>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</si>
  <si>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ENDOCIRUJANOS LTDA</t>
  </si>
  <si>
    <t>NIT: 805019877</t>
  </si>
  <si>
    <t>Santiago de Cali, 19 de noviembre del 2024</t>
  </si>
  <si>
    <t>Con Corte al dia: 31/10/2024</t>
  </si>
  <si>
    <t>Luz Amanda Portilla</t>
  </si>
  <si>
    <t>Auxiliar Facturacion y Cartera</t>
  </si>
  <si>
    <t>A continuacion me permito remitir nuestra respuesta al estado de cartera presentado en la fecha:07/11/2024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</si>
</sst>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&quot;$&quot;\ #,##0.00;[Red]&quot;$&quot;\ #,##0.00"/>
    <numFmt numFmtId="165" formatCode="&quot;$&quot;\ #,##0;[Red]&quot;$&quot;\ #,##0"/>
    <numFmt numFmtId="166" formatCode="_-* #,##0_-;\-* #,##0_-;_-* &quot;-&quot;??_-;_-@_-"/>
    <numFmt numFmtId="167" formatCode="[$-240A]d&quot; de &quot;mmmm&quot; de &quot;yyyy;@"/>
    <numFmt numFmtId="168" formatCode="_-* #,##0.00\ _€_-;\-* #,##0.00\ _€_-;_-* &quot;-&quot;??\ _€_-;_-@_-"/>
    <numFmt numFmtId="169" formatCode="_-* #,##0\ _€_-;\-* #,##0\ _€_-;_-* &quot;-&quot;??\ _€_-;_-@_-"/>
    <numFmt numFmtId="170" formatCode="_-&quot;$&quot;\ * #,##0_-;\-&quot;$&quot;\ * #,##0_-;_-&quot;$&quot;\ * &quot;-&quot;??_-;_-@_-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1"/>
      <name val="Arial Narrow"/>
      <family val="2"/>
    </font>
    <font>
      <sz val="11"/>
      <name val="Arial Narrow"/>
      <family val="2"/>
    </font>
    <font>
      <b/>
      <sz val="11"/>
      <name val="Arial Narrow"/>
      <family val="2"/>
    </font>
    <font>
      <b/>
      <sz val="10"/>
      <name val="Arial Narrow"/>
      <family val="2"/>
    </font>
    <font>
      <b/>
      <sz val="12"/>
      <name val="Arial Narrow"/>
      <family val="2"/>
    </font>
    <font>
      <b/>
      <sz val="10"/>
      <color theme="1"/>
      <name val="Calibri"/>
      <family val="2"/>
      <scheme val="minor"/>
    </font>
    <font>
      <b/>
      <sz val="12"/>
      <color theme="1"/>
      <name val="Arial Narrow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rgb="FFFF0000"/>
      <name val="Arial Narrow"/>
      <family val="2"/>
    </font>
    <font>
      <b/>
      <sz val="11"/>
      <color rgb="FFFF0000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9" fillId="0" borderId="0"/>
    <xf numFmtId="168" fontId="1" fillId="0" borderId="0" applyFont="0" applyFill="0" applyBorder="0" applyAlignment="0" applyProtection="0"/>
  </cellStyleXfs>
  <cellXfs count="177"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17" fontId="3" fillId="0" borderId="1" xfId="0" applyNumberFormat="1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0" fillId="0" borderId="0" xfId="0" applyFont="1"/>
    <xf numFmtId="0" fontId="3" fillId="0" borderId="0" xfId="0" applyFont="1"/>
    <xf numFmtId="0" fontId="4" fillId="0" borderId="0" xfId="0" applyFont="1" applyAlignment="1">
      <alignment vertical="center"/>
    </xf>
    <xf numFmtId="44" fontId="3" fillId="0" borderId="5" xfId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right" vertical="center"/>
    </xf>
    <xf numFmtId="165" fontId="3" fillId="0" borderId="1" xfId="0" applyNumberFormat="1" applyFont="1" applyFill="1" applyBorder="1" applyAlignment="1">
      <alignment horizontal="right" vertical="center" wrapText="1"/>
    </xf>
    <xf numFmtId="165" fontId="4" fillId="0" borderId="1" xfId="0" applyNumberFormat="1" applyFont="1" applyFill="1" applyBorder="1" applyAlignment="1">
      <alignment horizontal="right" vertical="center"/>
    </xf>
    <xf numFmtId="165" fontId="6" fillId="3" borderId="1" xfId="0" applyNumberFormat="1" applyFont="1" applyFill="1" applyBorder="1" applyAlignment="1">
      <alignment horizontal="right" vertical="center"/>
    </xf>
    <xf numFmtId="9" fontId="6" fillId="3" borderId="6" xfId="2" applyFont="1" applyFill="1" applyBorder="1" applyAlignment="1">
      <alignment horizontal="center" vertical="center" wrapText="1"/>
    </xf>
    <xf numFmtId="165" fontId="6" fillId="4" borderId="8" xfId="0" applyNumberFormat="1" applyFont="1" applyFill="1" applyBorder="1" applyAlignment="1">
      <alignment horizontal="right" vertical="center"/>
    </xf>
    <xf numFmtId="0" fontId="7" fillId="0" borderId="0" xfId="0" applyFont="1"/>
    <xf numFmtId="165" fontId="6" fillId="2" borderId="3" xfId="0" applyNumberFormat="1" applyFont="1" applyFill="1" applyBorder="1" applyAlignment="1">
      <alignment horizontal="right" vertical="center"/>
    </xf>
    <xf numFmtId="9" fontId="6" fillId="2" borderId="4" xfId="2" applyFont="1" applyFill="1" applyBorder="1" applyAlignment="1">
      <alignment horizontal="center" vertical="center" wrapText="1"/>
    </xf>
    <xf numFmtId="0" fontId="0" fillId="0" borderId="0" xfId="0" applyFill="1" applyBorder="1"/>
    <xf numFmtId="49" fontId="5" fillId="2" borderId="11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center" vertical="center" wrapText="1"/>
    </xf>
    <xf numFmtId="1" fontId="5" fillId="2" borderId="12" xfId="0" applyNumberFormat="1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center" wrapText="1"/>
    </xf>
    <xf numFmtId="44" fontId="3" fillId="0" borderId="2" xfId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" fontId="3" fillId="0" borderId="3" xfId="0" applyNumberFormat="1" applyFont="1" applyFill="1" applyBorder="1" applyAlignment="1">
      <alignment horizontal="center" vertical="center" wrapText="1"/>
    </xf>
    <xf numFmtId="14" fontId="3" fillId="0" borderId="3" xfId="0" applyNumberFormat="1" applyFont="1" applyFill="1" applyBorder="1" applyAlignment="1">
      <alignment horizontal="center" vertical="center" wrapText="1"/>
    </xf>
    <xf numFmtId="165" fontId="3" fillId="0" borderId="3" xfId="0" applyNumberFormat="1" applyFont="1" applyFill="1" applyBorder="1" applyAlignment="1">
      <alignment horizontal="right" vertical="center"/>
    </xf>
    <xf numFmtId="165" fontId="3" fillId="0" borderId="3" xfId="0" applyNumberFormat="1" applyFont="1" applyFill="1" applyBorder="1" applyAlignment="1">
      <alignment horizontal="right" vertical="center" wrapText="1"/>
    </xf>
    <xf numFmtId="165" fontId="4" fillId="0" borderId="3" xfId="0" applyNumberFormat="1" applyFont="1" applyFill="1" applyBorder="1" applyAlignment="1">
      <alignment horizontal="right" vertical="center"/>
    </xf>
    <xf numFmtId="0" fontId="0" fillId="0" borderId="4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9" fontId="6" fillId="0" borderId="14" xfId="2" applyFont="1" applyFill="1" applyBorder="1" applyAlignment="1">
      <alignment horizontal="center" vertical="center" wrapText="1"/>
    </xf>
    <xf numFmtId="9" fontId="6" fillId="0" borderId="10" xfId="2" applyFont="1" applyFill="1" applyBorder="1" applyAlignment="1">
      <alignment horizontal="center" vertical="center" wrapText="1"/>
    </xf>
    <xf numFmtId="9" fontId="8" fillId="0" borderId="15" xfId="2" applyFont="1" applyFill="1" applyBorder="1" applyAlignment="1">
      <alignment horizontal="center" vertical="center" wrapText="1"/>
    </xf>
    <xf numFmtId="9" fontId="6" fillId="4" borderId="9" xfId="2" applyFont="1" applyFill="1" applyBorder="1" applyAlignment="1">
      <alignment horizontal="center" vertical="center" wrapText="1"/>
    </xf>
    <xf numFmtId="44" fontId="3" fillId="0" borderId="16" xfId="1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17" fontId="3" fillId="0" borderId="17" xfId="0" applyNumberFormat="1" applyFont="1" applyFill="1" applyBorder="1" applyAlignment="1">
      <alignment horizontal="center" vertical="center" wrapText="1"/>
    </xf>
    <xf numFmtId="14" fontId="3" fillId="0" borderId="17" xfId="0" applyNumberFormat="1" applyFont="1" applyFill="1" applyBorder="1" applyAlignment="1">
      <alignment horizontal="center" vertical="center" wrapText="1"/>
    </xf>
    <xf numFmtId="165" fontId="3" fillId="0" borderId="17" xfId="0" applyNumberFormat="1" applyFont="1" applyFill="1" applyBorder="1" applyAlignment="1">
      <alignment horizontal="right" vertical="center"/>
    </xf>
    <xf numFmtId="165" fontId="3" fillId="0" borderId="17" xfId="0" applyNumberFormat="1" applyFont="1" applyFill="1" applyBorder="1" applyAlignment="1">
      <alignment horizontal="right" vertical="center" wrapText="1"/>
    </xf>
    <xf numFmtId="165" fontId="4" fillId="0" borderId="17" xfId="0" applyNumberFormat="1" applyFont="1" applyFill="1" applyBorder="1" applyAlignment="1">
      <alignment horizontal="right" vertical="center"/>
    </xf>
    <xf numFmtId="0" fontId="0" fillId="0" borderId="18" xfId="0" applyBorder="1" applyAlignment="1">
      <alignment horizontal="center" wrapText="1"/>
    </xf>
    <xf numFmtId="49" fontId="5" fillId="2" borderId="19" xfId="0" applyNumberFormat="1" applyFont="1" applyFill="1" applyBorder="1" applyAlignment="1">
      <alignment horizontal="center" vertical="center" wrapText="1"/>
    </xf>
    <xf numFmtId="49" fontId="5" fillId="2" borderId="20" xfId="0" applyNumberFormat="1" applyFont="1" applyFill="1" applyBorder="1" applyAlignment="1">
      <alignment horizontal="center" vertical="center" wrapText="1"/>
    </xf>
    <xf numFmtId="1" fontId="5" fillId="2" borderId="20" xfId="0" applyNumberFormat="1" applyFont="1" applyFill="1" applyBorder="1" applyAlignment="1">
      <alignment horizontal="center" vertical="center" wrapText="1"/>
    </xf>
    <xf numFmtId="49" fontId="5" fillId="2" borderId="21" xfId="0" applyNumberFormat="1" applyFont="1" applyFill="1" applyBorder="1" applyAlignment="1">
      <alignment horizontal="center" vertical="center" wrapText="1"/>
    </xf>
    <xf numFmtId="165" fontId="6" fillId="2" borderId="17" xfId="0" applyNumberFormat="1" applyFont="1" applyFill="1" applyBorder="1" applyAlignment="1">
      <alignment horizontal="right" vertical="center"/>
    </xf>
    <xf numFmtId="9" fontId="6" fillId="2" borderId="18" xfId="2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44" fontId="11" fillId="0" borderId="16" xfId="1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center" vertical="center" wrapText="1"/>
    </xf>
    <xf numFmtId="17" fontId="11" fillId="0" borderId="17" xfId="0" applyNumberFormat="1" applyFont="1" applyFill="1" applyBorder="1" applyAlignment="1">
      <alignment horizontal="center" vertical="center" wrapText="1"/>
    </xf>
    <xf numFmtId="14" fontId="11" fillId="0" borderId="17" xfId="0" applyNumberFormat="1" applyFont="1" applyFill="1" applyBorder="1" applyAlignment="1">
      <alignment horizontal="center" vertical="center" wrapText="1"/>
    </xf>
    <xf numFmtId="165" fontId="11" fillId="0" borderId="17" xfId="0" applyNumberFormat="1" applyFont="1" applyFill="1" applyBorder="1" applyAlignment="1">
      <alignment horizontal="right" vertical="center"/>
    </xf>
    <xf numFmtId="165" fontId="11" fillId="0" borderId="17" xfId="0" applyNumberFormat="1" applyFont="1" applyFill="1" applyBorder="1" applyAlignment="1">
      <alignment horizontal="right" vertical="center" wrapText="1"/>
    </xf>
    <xf numFmtId="165" fontId="12" fillId="0" borderId="17" xfId="0" applyNumberFormat="1" applyFont="1" applyFill="1" applyBorder="1" applyAlignment="1">
      <alignment horizontal="right" vertical="center"/>
    </xf>
    <xf numFmtId="0" fontId="11" fillId="0" borderId="16" xfId="0" applyFont="1" applyFill="1" applyBorder="1" applyAlignment="1">
      <alignment horizontal="center" vertical="center" wrapText="1"/>
    </xf>
    <xf numFmtId="165" fontId="13" fillId="0" borderId="17" xfId="0" applyNumberFormat="1" applyFont="1" applyFill="1" applyBorder="1" applyAlignment="1">
      <alignment horizontal="right" vertical="center"/>
    </xf>
    <xf numFmtId="14" fontId="13" fillId="0" borderId="17" xfId="0" applyNumberFormat="1" applyFont="1" applyFill="1" applyBorder="1" applyAlignment="1">
      <alignment horizontal="center" vertical="center" wrapText="1"/>
    </xf>
    <xf numFmtId="165" fontId="13" fillId="0" borderId="17" xfId="0" applyNumberFormat="1" applyFont="1" applyFill="1" applyBorder="1" applyAlignment="1">
      <alignment horizontal="right" vertical="center" wrapText="1"/>
    </xf>
    <xf numFmtId="165" fontId="14" fillId="0" borderId="17" xfId="0" applyNumberFormat="1" applyFont="1" applyFill="1" applyBorder="1" applyAlignment="1">
      <alignment horizontal="right" vertical="center"/>
    </xf>
    <xf numFmtId="14" fontId="0" fillId="0" borderId="0" xfId="0" applyNumberFormat="1" applyFont="1"/>
    <xf numFmtId="49" fontId="17" fillId="0" borderId="1" xfId="0" applyNumberFormat="1" applyFont="1" applyFill="1" applyBorder="1" applyAlignment="1">
      <alignment horizontal="center" vertical="center" wrapText="1"/>
    </xf>
    <xf numFmtId="14" fontId="17" fillId="0" borderId="1" xfId="0" applyNumberFormat="1" applyFont="1" applyFill="1" applyBorder="1" applyAlignment="1">
      <alignment horizontal="center" vertical="center" wrapText="1"/>
    </xf>
    <xf numFmtId="1" fontId="17" fillId="0" borderId="1" xfId="0" applyNumberFormat="1" applyFont="1" applyFill="1" applyBorder="1" applyAlignment="1">
      <alignment horizontal="center" vertical="center" wrapText="1"/>
    </xf>
    <xf numFmtId="165" fontId="16" fillId="0" borderId="1" xfId="0" applyNumberFormat="1" applyFont="1" applyFill="1" applyBorder="1" applyAlignment="1">
      <alignment horizontal="right" vertical="center"/>
    </xf>
    <xf numFmtId="0" fontId="17" fillId="0" borderId="1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0" fontId="16" fillId="5" borderId="1" xfId="0" applyFont="1" applyFill="1" applyBorder="1" applyAlignment="1">
      <alignment horizontal="right" vertical="center"/>
    </xf>
    <xf numFmtId="0" fontId="16" fillId="0" borderId="1" xfId="0" applyFont="1" applyBorder="1" applyAlignment="1" applyProtection="1">
      <alignment horizontal="left" vertical="center"/>
      <protection locked="0"/>
    </xf>
    <xf numFmtId="14" fontId="17" fillId="8" borderId="1" xfId="0" applyNumberFormat="1" applyFont="1" applyFill="1" applyBorder="1" applyAlignment="1">
      <alignment horizontal="center" vertical="center" wrapText="1"/>
    </xf>
    <xf numFmtId="166" fontId="17" fillId="0" borderId="1" xfId="3" applyNumberFormat="1" applyFont="1" applyFill="1" applyBorder="1" applyAlignment="1">
      <alignment horizontal="center" vertical="center" wrapText="1"/>
    </xf>
    <xf numFmtId="166" fontId="16" fillId="0" borderId="1" xfId="3" applyNumberFormat="1" applyFont="1" applyFill="1" applyBorder="1" applyAlignment="1">
      <alignment horizontal="right" vertical="center"/>
    </xf>
    <xf numFmtId="166" fontId="0" fillId="0" borderId="0" xfId="3" applyNumberFormat="1" applyFont="1"/>
    <xf numFmtId="0" fontId="15" fillId="0" borderId="0" xfId="0" applyFont="1" applyFill="1" applyAlignment="1">
      <alignment vertical="center"/>
    </xf>
    <xf numFmtId="166" fontId="15" fillId="0" borderId="0" xfId="3" applyNumberFormat="1" applyFont="1" applyFill="1" applyAlignment="1">
      <alignment vertical="center"/>
    </xf>
    <xf numFmtId="166" fontId="17" fillId="7" borderId="1" xfId="3" applyNumberFormat="1" applyFont="1" applyFill="1" applyBorder="1" applyAlignment="1">
      <alignment horizontal="center" vertical="center" wrapText="1"/>
    </xf>
    <xf numFmtId="0" fontId="17" fillId="9" borderId="1" xfId="0" applyFont="1" applyFill="1" applyBorder="1" applyAlignment="1">
      <alignment horizontal="center" vertical="center" wrapText="1"/>
    </xf>
    <xf numFmtId="49" fontId="17" fillId="10" borderId="1" xfId="0" applyNumberFormat="1" applyFont="1" applyFill="1" applyBorder="1" applyAlignment="1">
      <alignment horizontal="center" vertical="center" wrapText="1"/>
    </xf>
    <xf numFmtId="44" fontId="16" fillId="0" borderId="1" xfId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14" fontId="16" fillId="0" borderId="1" xfId="0" applyNumberFormat="1" applyFont="1" applyFill="1" applyBorder="1" applyAlignment="1">
      <alignment horizontal="center" vertical="center"/>
    </xf>
    <xf numFmtId="0" fontId="0" fillId="0" borderId="1" xfId="0" applyFont="1" applyBorder="1" applyAlignment="1"/>
    <xf numFmtId="0" fontId="0" fillId="0" borderId="0" xfId="0" applyFont="1" applyAlignment="1"/>
    <xf numFmtId="0" fontId="15" fillId="11" borderId="1" xfId="0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center" vertical="center" wrapText="1"/>
    </xf>
    <xf numFmtId="166" fontId="15" fillId="8" borderId="1" xfId="3" applyNumberFormat="1" applyFont="1" applyFill="1" applyBorder="1" applyAlignment="1">
      <alignment horizontal="center" vertical="center" wrapText="1"/>
    </xf>
    <xf numFmtId="166" fontId="18" fillId="10" borderId="1" xfId="3" applyNumberFormat="1" applyFont="1" applyFill="1" applyBorder="1" applyAlignment="1">
      <alignment horizontal="center" vertical="center" wrapText="1"/>
    </xf>
    <xf numFmtId="166" fontId="18" fillId="12" borderId="1" xfId="3" applyNumberFormat="1" applyFont="1" applyFill="1" applyBorder="1" applyAlignment="1">
      <alignment horizontal="center" vertical="center" wrapText="1"/>
    </xf>
    <xf numFmtId="166" fontId="18" fillId="9" borderId="1" xfId="3" applyNumberFormat="1" applyFont="1" applyFill="1" applyBorder="1" applyAlignment="1">
      <alignment horizontal="center" vertical="center" wrapText="1"/>
    </xf>
    <xf numFmtId="14" fontId="0" fillId="0" borderId="1" xfId="0" applyNumberFormat="1" applyFont="1" applyBorder="1" applyAlignment="1"/>
    <xf numFmtId="43" fontId="0" fillId="0" borderId="1" xfId="3" applyFont="1" applyBorder="1" applyAlignment="1"/>
    <xf numFmtId="166" fontId="0" fillId="0" borderId="1" xfId="3" applyNumberFormat="1" applyFont="1" applyBorder="1" applyAlignment="1"/>
    <xf numFmtId="3" fontId="0" fillId="0" borderId="1" xfId="0" applyNumberFormat="1" applyFont="1" applyBorder="1" applyAlignment="1"/>
    <xf numFmtId="166" fontId="15" fillId="11" borderId="1" xfId="3" applyNumberFormat="1" applyFont="1" applyFill="1" applyBorder="1" applyAlignment="1">
      <alignment horizontal="center" vertical="center" wrapText="1"/>
    </xf>
    <xf numFmtId="3" fontId="0" fillId="0" borderId="0" xfId="0" applyNumberFormat="1" applyFont="1"/>
    <xf numFmtId="166" fontId="18" fillId="11" borderId="1" xfId="3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166" fontId="0" fillId="0" borderId="0" xfId="0" applyNumberFormat="1" applyFont="1"/>
    <xf numFmtId="166" fontId="0" fillId="0" borderId="10" xfId="3" applyNumberFormat="1" applyFont="1" applyBorder="1"/>
    <xf numFmtId="0" fontId="0" fillId="0" borderId="29" xfId="0" applyBorder="1" applyAlignment="1">
      <alignment horizontal="left"/>
    </xf>
    <xf numFmtId="0" fontId="0" fillId="0" borderId="29" xfId="0" applyNumberFormat="1" applyBorder="1"/>
    <xf numFmtId="0" fontId="0" fillId="0" borderId="22" xfId="0" pivotButton="1" applyBorder="1"/>
    <xf numFmtId="0" fontId="0" fillId="0" borderId="22" xfId="0" applyBorder="1"/>
    <xf numFmtId="166" fontId="0" fillId="0" borderId="31" xfId="3" applyNumberFormat="1" applyFont="1" applyBorder="1"/>
    <xf numFmtId="0" fontId="0" fillId="0" borderId="22" xfId="0" applyBorder="1" applyAlignment="1">
      <alignment horizontal="left"/>
    </xf>
    <xf numFmtId="0" fontId="0" fillId="0" borderId="22" xfId="0" applyNumberFormat="1" applyBorder="1"/>
    <xf numFmtId="0" fontId="20" fillId="0" borderId="0" xfId="4" applyFont="1"/>
    <xf numFmtId="0" fontId="20" fillId="0" borderId="23" xfId="4" applyFont="1" applyBorder="1" applyAlignment="1">
      <alignment horizontal="centerContinuous"/>
    </xf>
    <xf numFmtId="0" fontId="20" fillId="0" borderId="14" xfId="4" applyFont="1" applyBorder="1" applyAlignment="1">
      <alignment horizontal="centerContinuous"/>
    </xf>
    <xf numFmtId="0" fontId="21" fillId="0" borderId="23" xfId="4" applyFont="1" applyBorder="1" applyAlignment="1">
      <alignment horizontal="centerContinuous" vertical="center"/>
    </xf>
    <xf numFmtId="0" fontId="21" fillId="0" borderId="24" xfId="4" applyFont="1" applyBorder="1" applyAlignment="1">
      <alignment horizontal="centerContinuous" vertical="center"/>
    </xf>
    <xf numFmtId="0" fontId="21" fillId="0" borderId="14" xfId="4" applyFont="1" applyBorder="1" applyAlignment="1">
      <alignment horizontal="centerContinuous" vertical="center"/>
    </xf>
    <xf numFmtId="0" fontId="21" fillId="0" borderId="28" xfId="4" applyFont="1" applyBorder="1" applyAlignment="1">
      <alignment horizontal="centerContinuous" vertical="center"/>
    </xf>
    <xf numFmtId="0" fontId="20" fillId="0" borderId="25" xfId="4" applyFont="1" applyBorder="1" applyAlignment="1">
      <alignment horizontal="centerContinuous"/>
    </xf>
    <xf numFmtId="0" fontId="20" fillId="0" borderId="10" xfId="4" applyFont="1" applyBorder="1" applyAlignment="1">
      <alignment horizontal="centerContinuous"/>
    </xf>
    <xf numFmtId="0" fontId="21" fillId="0" borderId="26" xfId="4" applyFont="1" applyBorder="1" applyAlignment="1">
      <alignment horizontal="centerContinuous" vertical="center"/>
    </xf>
    <xf numFmtId="0" fontId="21" fillId="0" borderId="27" xfId="4" applyFont="1" applyBorder="1" applyAlignment="1">
      <alignment horizontal="centerContinuous" vertical="center"/>
    </xf>
    <xf numFmtId="0" fontId="21" fillId="0" borderId="15" xfId="4" applyFont="1" applyBorder="1" applyAlignment="1">
      <alignment horizontal="centerContinuous" vertical="center"/>
    </xf>
    <xf numFmtId="0" fontId="21" fillId="0" borderId="30" xfId="4" applyFont="1" applyBorder="1" applyAlignment="1">
      <alignment horizontal="centerContinuous" vertical="center"/>
    </xf>
    <xf numFmtId="0" fontId="21" fillId="0" borderId="25" xfId="4" applyFont="1" applyBorder="1" applyAlignment="1">
      <alignment horizontal="centerContinuous" vertical="center"/>
    </xf>
    <xf numFmtId="0" fontId="21" fillId="0" borderId="0" xfId="4" applyFont="1" applyAlignment="1">
      <alignment horizontal="centerContinuous" vertical="center"/>
    </xf>
    <xf numFmtId="0" fontId="21" fillId="0" borderId="10" xfId="4" applyFont="1" applyBorder="1" applyAlignment="1">
      <alignment horizontal="centerContinuous" vertical="center"/>
    </xf>
    <xf numFmtId="0" fontId="21" fillId="0" borderId="29" xfId="4" applyFont="1" applyBorder="1" applyAlignment="1">
      <alignment horizontal="centerContinuous" vertical="center"/>
    </xf>
    <xf numFmtId="0" fontId="20" fillId="0" borderId="26" xfId="4" applyFont="1" applyBorder="1" applyAlignment="1">
      <alignment horizontal="centerContinuous"/>
    </xf>
    <xf numFmtId="0" fontId="20" fillId="0" borderId="15" xfId="4" applyFont="1" applyBorder="1" applyAlignment="1">
      <alignment horizontal="centerContinuous"/>
    </xf>
    <xf numFmtId="0" fontId="20" fillId="0" borderId="25" xfId="4" applyFont="1" applyBorder="1"/>
    <xf numFmtId="0" fontId="20" fillId="0" borderId="10" xfId="4" applyFont="1" applyBorder="1"/>
    <xf numFmtId="0" fontId="21" fillId="0" borderId="0" xfId="4" applyFont="1"/>
    <xf numFmtId="14" fontId="20" fillId="0" borderId="0" xfId="4" applyNumberFormat="1" applyFont="1"/>
    <xf numFmtId="167" fontId="20" fillId="0" borderId="0" xfId="4" applyNumberFormat="1" applyFont="1"/>
    <xf numFmtId="0" fontId="19" fillId="0" borderId="0" xfId="4" applyFont="1"/>
    <xf numFmtId="14" fontId="20" fillId="0" borderId="0" xfId="4" applyNumberFormat="1" applyFont="1" applyAlignment="1">
      <alignment horizontal="left"/>
    </xf>
    <xf numFmtId="0" fontId="22" fillId="0" borderId="0" xfId="4" applyFont="1" applyAlignment="1">
      <alignment horizontal="center"/>
    </xf>
    <xf numFmtId="169" fontId="22" fillId="0" borderId="0" xfId="5" applyNumberFormat="1" applyFont="1" applyAlignment="1">
      <alignment horizontal="center"/>
    </xf>
    <xf numFmtId="170" fontId="22" fillId="0" borderId="0" xfId="1" applyNumberFormat="1" applyFont="1" applyAlignment="1">
      <alignment horizontal="right"/>
    </xf>
    <xf numFmtId="170" fontId="20" fillId="0" borderId="0" xfId="1" applyNumberFormat="1" applyFont="1"/>
    <xf numFmtId="169" fontId="19" fillId="0" borderId="0" xfId="5" applyNumberFormat="1" applyFont="1" applyAlignment="1">
      <alignment horizontal="center"/>
    </xf>
    <xf numFmtId="170" fontId="19" fillId="0" borderId="0" xfId="1" applyNumberFormat="1" applyFont="1" applyAlignment="1">
      <alignment horizontal="right"/>
    </xf>
    <xf numFmtId="169" fontId="20" fillId="0" borderId="0" xfId="5" applyNumberFormat="1" applyFont="1" applyAlignment="1">
      <alignment horizontal="center"/>
    </xf>
    <xf numFmtId="170" fontId="20" fillId="0" borderId="0" xfId="1" applyNumberFormat="1" applyFont="1" applyAlignment="1">
      <alignment horizontal="right"/>
    </xf>
    <xf numFmtId="170" fontId="20" fillId="0" borderId="0" xfId="4" applyNumberFormat="1" applyFont="1"/>
    <xf numFmtId="169" fontId="20" fillId="0" borderId="27" xfId="5" applyNumberFormat="1" applyFont="1" applyBorder="1" applyAlignment="1">
      <alignment horizontal="center"/>
    </xf>
    <xf numFmtId="170" fontId="20" fillId="0" borderId="27" xfId="1" applyNumberFormat="1" applyFont="1" applyBorder="1" applyAlignment="1">
      <alignment horizontal="right"/>
    </xf>
    <xf numFmtId="169" fontId="21" fillId="0" borderId="0" xfId="1" applyNumberFormat="1" applyFont="1" applyAlignment="1">
      <alignment horizontal="right"/>
    </xf>
    <xf numFmtId="170" fontId="21" fillId="0" borderId="0" xfId="1" applyNumberFormat="1" applyFont="1" applyAlignment="1">
      <alignment horizontal="right"/>
    </xf>
    <xf numFmtId="0" fontId="22" fillId="0" borderId="0" xfId="4" applyFont="1"/>
    <xf numFmtId="169" fontId="19" fillId="0" borderId="27" xfId="5" applyNumberFormat="1" applyFont="1" applyBorder="1" applyAlignment="1">
      <alignment horizontal="center"/>
    </xf>
    <xf numFmtId="170" fontId="19" fillId="0" borderId="27" xfId="1" applyNumberFormat="1" applyFont="1" applyBorder="1" applyAlignment="1">
      <alignment horizontal="right"/>
    </xf>
    <xf numFmtId="0" fontId="19" fillId="0" borderId="10" xfId="4" applyFont="1" applyBorder="1"/>
    <xf numFmtId="169" fontId="19" fillId="0" borderId="0" xfId="1" applyNumberFormat="1" applyFont="1" applyAlignment="1">
      <alignment horizontal="right"/>
    </xf>
    <xf numFmtId="169" fontId="22" fillId="0" borderId="32" xfId="5" applyNumberFormat="1" applyFont="1" applyBorder="1" applyAlignment="1">
      <alignment horizontal="center"/>
    </xf>
    <xf numFmtId="170" fontId="22" fillId="0" borderId="32" xfId="1" applyNumberFormat="1" applyFont="1" applyBorder="1" applyAlignment="1">
      <alignment horizontal="right"/>
    </xf>
    <xf numFmtId="165" fontId="19" fillId="0" borderId="0" xfId="4" applyNumberFormat="1" applyFont="1"/>
    <xf numFmtId="168" fontId="19" fillId="0" borderId="0" xfId="5" applyFont="1"/>
    <xf numFmtId="170" fontId="19" fillId="0" borderId="0" xfId="1" applyNumberFormat="1" applyFont="1"/>
    <xf numFmtId="165" fontId="22" fillId="0" borderId="27" xfId="4" applyNumberFormat="1" applyFont="1" applyBorder="1"/>
    <xf numFmtId="165" fontId="19" fillId="0" borderId="27" xfId="4" applyNumberFormat="1" applyFont="1" applyBorder="1"/>
    <xf numFmtId="168" fontId="22" fillId="0" borderId="27" xfId="5" applyFont="1" applyBorder="1"/>
    <xf numFmtId="170" fontId="19" fillId="0" borderId="27" xfId="1" applyNumberFormat="1" applyFont="1" applyBorder="1"/>
    <xf numFmtId="165" fontId="22" fillId="0" borderId="0" xfId="4" applyNumberFormat="1" applyFont="1"/>
    <xf numFmtId="0" fontId="20" fillId="0" borderId="26" xfId="4" applyFont="1" applyBorder="1"/>
    <xf numFmtId="0" fontId="20" fillId="0" borderId="27" xfId="4" applyFont="1" applyBorder="1"/>
    <xf numFmtId="165" fontId="20" fillId="0" borderId="27" xfId="4" applyNumberFormat="1" applyFont="1" applyBorder="1"/>
    <xf numFmtId="0" fontId="20" fillId="0" borderId="15" xfId="4" applyFont="1" applyBorder="1"/>
    <xf numFmtId="0" fontId="2" fillId="0" borderId="0" xfId="0" applyFont="1" applyFill="1" applyAlignment="1">
      <alignment horizontal="center" vertical="center"/>
    </xf>
    <xf numFmtId="164" fontId="6" fillId="2" borderId="2" xfId="0" applyNumberFormat="1" applyFont="1" applyFill="1" applyBorder="1" applyAlignment="1">
      <alignment horizontal="right" vertical="center" wrapText="1"/>
    </xf>
    <xf numFmtId="164" fontId="6" fillId="2" borderId="3" xfId="0" applyNumberFormat="1" applyFont="1" applyFill="1" applyBorder="1" applyAlignment="1">
      <alignment horizontal="right" vertical="center" wrapText="1"/>
    </xf>
    <xf numFmtId="164" fontId="6" fillId="3" borderId="5" xfId="0" applyNumberFormat="1" applyFont="1" applyFill="1" applyBorder="1" applyAlignment="1">
      <alignment horizontal="right" vertical="center" wrapText="1"/>
    </xf>
    <xf numFmtId="164" fontId="6" fillId="3" borderId="1" xfId="0" applyNumberFormat="1" applyFont="1" applyFill="1" applyBorder="1" applyAlignment="1">
      <alignment horizontal="right" vertical="center" wrapText="1"/>
    </xf>
    <xf numFmtId="49" fontId="6" fillId="4" borderId="7" xfId="0" applyNumberFormat="1" applyFont="1" applyFill="1" applyBorder="1" applyAlignment="1">
      <alignment horizontal="right" vertical="center" wrapText="1"/>
    </xf>
    <xf numFmtId="49" fontId="6" fillId="4" borderId="8" xfId="0" applyNumberFormat="1" applyFont="1" applyFill="1" applyBorder="1" applyAlignment="1">
      <alignment horizontal="right" vertical="center" wrapText="1"/>
    </xf>
    <xf numFmtId="164" fontId="6" fillId="2" borderId="17" xfId="0" applyNumberFormat="1" applyFont="1" applyFill="1" applyBorder="1" applyAlignment="1">
      <alignment horizontal="right" vertical="center" wrapText="1"/>
    </xf>
    <xf numFmtId="164" fontId="6" fillId="2" borderId="16" xfId="0" applyNumberFormat="1" applyFont="1" applyFill="1" applyBorder="1" applyAlignment="1">
      <alignment horizontal="right" vertical="center" wrapText="1"/>
    </xf>
    <xf numFmtId="0" fontId="23" fillId="0" borderId="0" xfId="4" applyFont="1" applyAlignment="1">
      <alignment horizontal="center" vertical="center" wrapText="1"/>
    </xf>
  </cellXfs>
  <cellStyles count="6">
    <cellStyle name="Millares" xfId="3" builtinId="3"/>
    <cellStyle name="Millares 2" xfId="5"/>
    <cellStyle name="Moneda" xfId="1" builtinId="4"/>
    <cellStyle name="Normal" xfId="0" builtinId="0"/>
    <cellStyle name="Normal 2 2" xfId="4"/>
    <cellStyle name="Porcentaje" xfId="2" builtinId="5"/>
  </cellStyles>
  <dxfs count="87"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6" formatCode="_-* #,##0_-;\-* #,##0_-;_-* &quot;-&quot;??_-;_-@_-"/>
    </dxf>
    <dxf>
      <numFmt numFmtId="166" formatCode="_-* #,##0_-;\-* #,##0_-;_-* &quot;-&quot;??_-;_-@_-"/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0</xdr:row>
      <xdr:rowOff>161925</xdr:rowOff>
    </xdr:from>
    <xdr:to>
      <xdr:col>3</xdr:col>
      <xdr:colOff>19050</xdr:colOff>
      <xdr:row>5</xdr:row>
      <xdr:rowOff>276225</xdr:rowOff>
    </xdr:to>
    <xdr:pic>
      <xdr:nvPicPr>
        <xdr:cNvPr id="2" name="Picture 4" descr="logo-vertica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61925"/>
          <a:ext cx="1752600" cy="1590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21</xdr:row>
      <xdr:rowOff>28574</xdr:rowOff>
    </xdr:from>
    <xdr:to>
      <xdr:col>2</xdr:col>
      <xdr:colOff>409575</xdr:colOff>
      <xdr:row>24</xdr:row>
      <xdr:rowOff>19049</xdr:rowOff>
    </xdr:to>
    <xdr:pic>
      <xdr:nvPicPr>
        <xdr:cNvPr id="3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829674"/>
          <a:ext cx="159067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0</xdr:row>
      <xdr:rowOff>161925</xdr:rowOff>
    </xdr:from>
    <xdr:to>
      <xdr:col>3</xdr:col>
      <xdr:colOff>19050</xdr:colOff>
      <xdr:row>5</xdr:row>
      <xdr:rowOff>276225</xdr:rowOff>
    </xdr:to>
    <xdr:pic>
      <xdr:nvPicPr>
        <xdr:cNvPr id="2" name="Picture 4" descr="logo-vertica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61925"/>
          <a:ext cx="1924050" cy="1590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30</xdr:row>
      <xdr:rowOff>28574</xdr:rowOff>
    </xdr:from>
    <xdr:to>
      <xdr:col>2</xdr:col>
      <xdr:colOff>409575</xdr:colOff>
      <xdr:row>33</xdr:row>
      <xdr:rowOff>19049</xdr:rowOff>
    </xdr:to>
    <xdr:pic>
      <xdr:nvPicPr>
        <xdr:cNvPr id="3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315074"/>
          <a:ext cx="166687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114299</xdr:colOff>
      <xdr:row>0</xdr:row>
      <xdr:rowOff>161925</xdr:rowOff>
    </xdr:from>
    <xdr:to>
      <xdr:col>3</xdr:col>
      <xdr:colOff>104774</xdr:colOff>
      <xdr:row>4</xdr:row>
      <xdr:rowOff>276225</xdr:rowOff>
    </xdr:to>
    <xdr:pic>
      <xdr:nvPicPr>
        <xdr:cNvPr id="2" name="Picture 4" descr="logo-vertica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299" y="161925"/>
          <a:ext cx="2009775" cy="1590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21</xdr:row>
      <xdr:rowOff>28574</xdr:rowOff>
    </xdr:from>
    <xdr:to>
      <xdr:col>2</xdr:col>
      <xdr:colOff>409575</xdr:colOff>
      <xdr:row>24</xdr:row>
      <xdr:rowOff>19049</xdr:rowOff>
    </xdr:to>
    <xdr:pic>
      <xdr:nvPicPr>
        <xdr:cNvPr id="3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72624"/>
          <a:ext cx="166687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615.565117824073" createdVersion="5" refreshedVersion="5" minRefreshableVersion="3" recordCount="8">
  <cacheSource type="worksheet">
    <worksheetSource ref="A2:BK10" sheet="ESTADO DE CADA FACTURA"/>
  </cacheSource>
  <cacheFields count="63">
    <cacheField name="NIT" numFmtId="0">
      <sharedItems containsSemiMixedTypes="0" containsString="0" containsNumber="1" containsInteger="1" minValue="805019877" maxValue="805019877"/>
    </cacheField>
    <cacheField name="PRESTADOR" numFmtId="0">
      <sharedItems/>
    </cacheField>
    <cacheField name="PREFIJO FACTURA" numFmtId="0">
      <sharedItems/>
    </cacheField>
    <cacheField name="Nº FACTURA" numFmtId="0">
      <sharedItems containsSemiMixedTypes="0" containsString="0" containsNumber="1" containsInteger="1" minValue="9899" maxValue="11773"/>
    </cacheField>
    <cacheField name="Alf+Fac" numFmtId="0">
      <sharedItems/>
    </cacheField>
    <cacheField name="Llave" numFmtId="0">
      <sharedItems/>
    </cacheField>
    <cacheField name="MES FACTURADO" numFmtId="14">
      <sharedItems containsSemiMixedTypes="0" containsNonDate="0" containsDate="1" containsString="0" minDate="2023-11-01T00:00:00" maxDate="2024-10-25T00:00:00"/>
    </cacheField>
    <cacheField name="FECHA RADICADO" numFmtId="14">
      <sharedItems containsSemiMixedTypes="0" containsNonDate="0" containsDate="1" containsString="0" minDate="2023-12-04T00:00:00" maxDate="2024-11-02T00:00:00"/>
    </cacheField>
    <cacheField name="Fecha de radicación EPS " numFmtId="14">
      <sharedItems containsSemiMixedTypes="0" containsNonDate="0" containsDate="1" containsString="0" minDate="2023-12-04T00:00:00" maxDate="2024-11-02T00:00:00"/>
    </cacheField>
    <cacheField name="ESTADO" numFmtId="0">
      <sharedItems/>
    </cacheField>
    <cacheField name="VALOR BRUTO FACTURA" numFmtId="165">
      <sharedItems containsSemiMixedTypes="0" containsString="0" containsNumber="1" containsInteger="1" minValue="5058430" maxValue="9829450"/>
    </cacheField>
    <cacheField name="COPAGOS" numFmtId="165">
      <sharedItems containsSemiMixedTypes="0" containsString="0" containsNumber="1" containsInteger="1" minValue="34400" maxValue="154800"/>
    </cacheField>
    <cacheField name="CUOTAS MODERADORAS" numFmtId="165">
      <sharedItems containsSemiMixedTypes="0" containsString="0" containsNumber="1" containsInteger="1" minValue="50000" maxValue="196400"/>
    </cacheField>
    <cacheField name="VALOR NETO FACTURA" numFmtId="165">
      <sharedItems containsSemiMixedTypes="0" containsString="0" containsNumber="1" containsInteger="1" minValue="4974030" maxValue="9640650"/>
    </cacheField>
    <cacheField name="RETEFUENTE" numFmtId="166">
      <sharedItems containsSemiMixedTypes="0" containsString="0" containsNumber="1" minValue="101168.6" maxValue="196589"/>
    </cacheField>
    <cacheField name="ICA" numFmtId="165">
      <sharedItems containsString="0" containsBlank="1" containsNumber="1" containsInteger="1" minValue="0" maxValue="0"/>
    </cacheField>
    <cacheField name="GLOSA" numFmtId="165">
      <sharedItems containsString="0" containsBlank="1" containsNumber="1" containsInteger="1" minValue="242300" maxValue="242300"/>
    </cacheField>
    <cacheField name="TOTAL A PAGAR" numFmtId="165">
      <sharedItems containsSemiMixedTypes="0" containsString="0" containsNumber="1" minValue="4872861.4000000004" maxValue="9201761"/>
    </cacheField>
    <cacheField name="FECHA PAGO" numFmtId="14">
      <sharedItems containsNonDate="0" containsString="0" containsBlank="1"/>
    </cacheField>
    <cacheField name="VALOR CONSIGNADO" numFmtId="165">
      <sharedItems containsNonDate="0" containsString="0" containsBlank="1"/>
    </cacheField>
    <cacheField name="VALOR AFECTADO" numFmtId="165">
      <sharedItems containsNonDate="0" containsString="0" containsBlank="1"/>
    </cacheField>
    <cacheField name="SALDO IPS" numFmtId="166">
      <sharedItems containsSemiMixedTypes="0" containsString="0" containsNumber="1" minValue="75751.400000000373" maxValue="7529843.5999999996"/>
    </cacheField>
    <cacheField name="SALDO DEUDA ACUMULADO " numFmtId="166">
      <sharedItems containsSemiMixedTypes="0" containsString="0" containsNumber="1" minValue="298957" maxValue="32783266"/>
    </cacheField>
    <cacheField name="Estado de Factura EPS 19/11/2024" numFmtId="0">
      <sharedItems count="1">
        <s v="FACTURA PENDIENTE EN PROGRAMACION DE PAGO "/>
      </sharedItems>
    </cacheField>
    <cacheField name="Boxalud" numFmtId="0">
      <sharedItems/>
    </cacheField>
    <cacheField name="Estado de Factura EPS Octubre 28" numFmtId="0">
      <sharedItems/>
    </cacheField>
    <cacheField name="Por pagar SAP" numFmtId="166">
      <sharedItems containsSemiMixedTypes="0" containsString="0" containsNumber="1" containsInteger="1" minValue="0" maxValue="5742815"/>
    </cacheField>
    <cacheField name="P. abiertas doc" numFmtId="0">
      <sharedItems containsString="0" containsBlank="1" containsNumber="1" containsInteger="1" minValue="1222505584" maxValue="1222533023"/>
    </cacheField>
    <cacheField name="Covid-19" numFmtId="0">
      <sharedItems containsNonDate="0" containsString="0" containsBlank="1"/>
    </cacheField>
    <cacheField name="Validación covid-19" numFmtId="0">
      <sharedItems containsNonDate="0" containsString="0" containsBlank="1"/>
    </cacheField>
    <cacheField name="Valor cancelado " numFmtId="43">
      <sharedItems containsSemiMixedTypes="0" containsString="0" containsNumber="1" containsInteger="1" minValue="0" maxValue="0"/>
    </cacheField>
    <cacheField name="Valor devuelto " numFmtId="43">
      <sharedItems containsSemiMixedTypes="0" containsString="0" containsNumber="1" containsInteger="1" minValue="0" maxValue="0"/>
    </cacheField>
    <cacheField name="Valor no radicado" numFmtId="43">
      <sharedItems containsSemiMixedTypes="0" containsString="0" containsNumber="1" containsInteger="1" minValue="0" maxValue="0"/>
    </cacheField>
    <cacheField name="Valor aceptado IPS " numFmtId="43">
      <sharedItems containsSemiMixedTypes="0" containsString="0" containsNumber="1" containsInteger="1" minValue="0" maxValue="0"/>
    </cacheField>
    <cacheField name="Valor extemporaneo" numFmtId="43">
      <sharedItems containsSemiMixedTypes="0" containsString="0" containsNumber="1" containsInteger="1" minValue="0" maxValue="0"/>
    </cacheField>
    <cacheField name="Valor glosa por contestar " numFmtId="43">
      <sharedItems containsSemiMixedTypes="0" containsString="0" containsNumber="1" containsInteger="1" minValue="0" maxValue="0"/>
    </cacheField>
    <cacheField name="Valor pendiente de pago " numFmtId="43">
      <sharedItems containsSemiMixedTypes="0" containsString="0" containsNumber="1" containsInteger="1" minValue="0" maxValue="0"/>
    </cacheField>
    <cacheField name="Valor proceso interno" numFmtId="43">
      <sharedItems containsSemiMixedTypes="0" containsString="0" containsNumber="1" containsInteger="1" minValue="0" maxValue="0"/>
    </cacheField>
    <cacheField name="Valor Covid-19" numFmtId="43">
      <sharedItems containsSemiMixedTypes="0" containsString="0" containsNumber="1" containsInteger="1" minValue="0" maxValue="0"/>
    </cacheField>
    <cacheField name="Valor Total Bruto" numFmtId="166">
      <sharedItems containsSemiMixedTypes="0" containsString="0" containsNumber="1" containsInteger="1" minValue="5058430" maxValue="9829450"/>
    </cacheField>
    <cacheField name="Valor Radicado" numFmtId="166">
      <sharedItems containsSemiMixedTypes="0" containsString="0" containsNumber="1" containsInteger="1" minValue="5058430" maxValue="9829450"/>
    </cacheField>
    <cacheField name="Valor Glosa Aceptada" numFmtId="166">
      <sharedItems containsSemiMixedTypes="0" containsString="0" containsNumber="1" containsInteger="1" minValue="0" maxValue="284600"/>
    </cacheField>
    <cacheField name="Valor Nota Credito" numFmtId="166">
      <sharedItems containsSemiMixedTypes="0" containsString="0" containsNumber="1" containsInteger="1" minValue="0" maxValue="0"/>
    </cacheField>
    <cacheField name="Valor Devolucion" numFmtId="166">
      <sharedItems containsSemiMixedTypes="0" containsString="0" containsNumber="1" containsInteger="1" minValue="0" maxValue="0"/>
    </cacheField>
    <cacheField name="Valor Glosa Pendiente" numFmtId="166">
      <sharedItems containsSemiMixedTypes="0" containsString="0" containsNumber="1" containsInteger="1" minValue="0" maxValue="0"/>
    </cacheField>
    <cacheField name="Observación objeccion " numFmtId="0">
      <sharedItems containsNonDate="0" containsString="0" containsBlank="1"/>
    </cacheField>
    <cacheField name="Tipificación objección " numFmtId="0">
      <sharedItems containsNonDate="0" containsString="0" containsBlank="1"/>
    </cacheField>
    <cacheField name="Tipo servicio" numFmtId="0">
      <sharedItems containsNonDate="0" containsString="0" containsBlank="1"/>
    </cacheField>
    <cacheField name="Ambito " numFmtId="0">
      <sharedItems containsNonDate="0" containsString="0" containsBlank="1"/>
    </cacheField>
    <cacheField name="Valor Pagar" numFmtId="166">
      <sharedItems containsSemiMixedTypes="0" containsString="0" containsNumber="1" containsInteger="1" minValue="4872864" maxValue="9174558"/>
    </cacheField>
    <cacheField name="Valor compensacion SAP " numFmtId="0">
      <sharedItems containsSemiMixedTypes="0" containsString="0" containsNumber="1" containsInteger="1" minValue="0" maxValue="8902804"/>
    </cacheField>
    <cacheField name="Retención " numFmtId="0">
      <sharedItems containsSemiMixedTypes="0" containsString="0" containsNumber="1" containsInteger="1" minValue="0" maxValue="185346"/>
    </cacheField>
    <cacheField name="Doc compensacion SAP" numFmtId="0">
      <sharedItems containsString="0" containsBlank="1" containsNumber="1" containsInteger="1" minValue="2201491513" maxValue="2201554154"/>
    </cacheField>
    <cacheField name="Observación pago" numFmtId="0">
      <sharedItems containsNonDate="0" containsString="0" containsBlank="1"/>
    </cacheField>
    <cacheField name="Fecha de compensacion " numFmtId="0">
      <sharedItems containsBlank="1"/>
    </cacheField>
    <cacheField name="Valor TF" numFmtId="0">
      <sharedItems containsSemiMixedTypes="0" containsString="0" containsNumber="1" containsInteger="1" minValue="0" maxValue="31798304"/>
    </cacheField>
    <cacheField name="Valor compensacion SAP 2" numFmtId="0">
      <sharedItems containsSemiMixedTypes="0" containsString="0" containsNumber="1" containsInteger="1" minValue="0" maxValue="760914"/>
    </cacheField>
    <cacheField name="Retención 2" numFmtId="0">
      <sharedItems containsString="0" containsBlank="1" containsNumber="1" containsInteger="1" minValue="0" maxValue="0"/>
    </cacheField>
    <cacheField name="Doc compensacion SAP2" numFmtId="0">
      <sharedItems containsString="0" containsBlank="1" containsNumber="1" containsInteger="1" minValue="2201491715" maxValue="2201510707"/>
    </cacheField>
    <cacheField name="Observación pago2" numFmtId="0">
      <sharedItems containsNonDate="0" containsString="0" containsBlank="1"/>
    </cacheField>
    <cacheField name="Fecha de compensacion 2" numFmtId="0">
      <sharedItems containsBlank="1"/>
    </cacheField>
    <cacheField name="Valor TF2" numFmtId="0">
      <sharedItems containsSemiMixedTypes="0" containsString="0" containsNumber="1" containsInteger="1" minValue="0" maxValue="3156384"/>
    </cacheField>
    <cacheField name="Fecha de corte" numFmtId="14">
      <sharedItems containsSemiMixedTypes="0" containsNonDate="0" containsDate="1" containsString="0" minDate="2024-10-31T00:00:00" maxDate="2024-11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">
  <r>
    <n v="805019877"/>
    <s v="ENDOCIRUJANOS LTDA"/>
    <s v="FECR"/>
    <n v="9899"/>
    <s v="FECR9899"/>
    <s v="805019877_FECR9899"/>
    <d v="2023-11-01T00:00:00"/>
    <d v="2023-12-04T00:00:00"/>
    <d v="2023-12-04T00:00:00"/>
    <s v="Mas de 120 dias de vencimiento"/>
    <n v="9829450"/>
    <n v="137600"/>
    <n v="51200"/>
    <n v="9640650"/>
    <n v="196589"/>
    <n v="0"/>
    <n v="242300"/>
    <n v="9201761"/>
    <m/>
    <m/>
    <m/>
    <n v="298957"/>
    <n v="298957"/>
    <x v="0"/>
    <s v="Finalizada"/>
    <s v="GLOSA EN PROCESO INTERNO"/>
    <n v="0"/>
    <m/>
    <m/>
    <m/>
    <n v="0"/>
    <n v="0"/>
    <n v="0"/>
    <n v="0"/>
    <n v="0"/>
    <n v="0"/>
    <n v="0"/>
    <n v="0"/>
    <n v="0"/>
    <n v="9829450"/>
    <n v="9829450"/>
    <n v="284600"/>
    <n v="0"/>
    <n v="0"/>
    <n v="0"/>
    <m/>
    <m/>
    <m/>
    <m/>
    <n v="9174558"/>
    <n v="8902804"/>
    <n v="185346"/>
    <n v="2201491513"/>
    <m/>
    <s v="18.03.2024"/>
    <n v="23173916"/>
    <n v="760914"/>
    <n v="0"/>
    <n v="2201491715"/>
    <m/>
    <s v="22.03.2024"/>
    <n v="3156384"/>
    <d v="2024-10-31T00:00:00"/>
  </r>
  <r>
    <n v="805019877"/>
    <s v="ENDOCIRUJANOS LTDA"/>
    <s v="FECR"/>
    <n v="10664"/>
    <s v="FECR10664"/>
    <s v="805019877_FECR10664"/>
    <d v="2024-01-01T00:00:00"/>
    <d v="2024-02-01T00:00:00"/>
    <d v="2024-02-01T00:00:00"/>
    <s v="Mas de 120 dias de vencimiento"/>
    <n v="5058430"/>
    <n v="34400"/>
    <n v="50000"/>
    <n v="4974030"/>
    <n v="101168.6"/>
    <n v="0"/>
    <m/>
    <n v="4872861.4000000004"/>
    <m/>
    <m/>
    <m/>
    <n v="75751.400000000373"/>
    <n v="374708.40000000037"/>
    <x v="0"/>
    <s v="Finalizada"/>
    <s v="GLOSA EN PROCESO INTERNO"/>
    <n v="75754"/>
    <n v="1222533023"/>
    <m/>
    <m/>
    <n v="0"/>
    <n v="0"/>
    <n v="0"/>
    <n v="0"/>
    <n v="0"/>
    <n v="0"/>
    <n v="0"/>
    <n v="0"/>
    <n v="0"/>
    <n v="5058430"/>
    <n v="5058430"/>
    <n v="0"/>
    <n v="0"/>
    <n v="0"/>
    <n v="0"/>
    <m/>
    <m/>
    <m/>
    <m/>
    <n v="4872864"/>
    <n v="4430744"/>
    <n v="99620"/>
    <n v="2201520109"/>
    <m/>
    <s v="17.06.2024"/>
    <n v="31798304"/>
    <n v="366366"/>
    <n v="0"/>
    <n v="2201491715"/>
    <m/>
    <s v="22.03.2024"/>
    <n v="3156384"/>
    <d v="2024-10-31T00:00:00"/>
  </r>
  <r>
    <n v="805019877"/>
    <s v="ENDOCIRUJANOS LTDA"/>
    <s v="FECR"/>
    <n v="11378"/>
    <s v="FECR11378"/>
    <s v="805019877_FECR11378"/>
    <d v="2024-03-01T00:00:00"/>
    <d v="2024-04-01T00:00:00"/>
    <d v="2024-04-01T00:00:00"/>
    <s v="Mas de 120 dias de vencimiento"/>
    <n v="8283440"/>
    <n v="103200"/>
    <n v="196400"/>
    <n v="7983840"/>
    <n v="165668.80000000002"/>
    <m/>
    <m/>
    <n v="7818171.2000000002"/>
    <m/>
    <m/>
    <m/>
    <n v="107805.20000000019"/>
    <n v="482513.60000000056"/>
    <x v="0"/>
    <s v="Finalizada"/>
    <s v="GLOSA EN PROCESO INTERNO"/>
    <n v="0"/>
    <m/>
    <m/>
    <m/>
    <n v="0"/>
    <n v="0"/>
    <n v="0"/>
    <n v="0"/>
    <n v="0"/>
    <n v="0"/>
    <n v="0"/>
    <n v="0"/>
    <n v="0"/>
    <n v="8283440"/>
    <n v="8283440"/>
    <n v="0"/>
    <n v="0"/>
    <n v="0"/>
    <n v="0"/>
    <m/>
    <m/>
    <m/>
    <m/>
    <n v="7818176"/>
    <n v="7062180"/>
    <n v="163464"/>
    <n v="2201520109"/>
    <m/>
    <s v="17.06.2024"/>
    <n v="31798304"/>
    <n v="648186"/>
    <m/>
    <n v="2201510707"/>
    <m/>
    <s v="22.05.2024"/>
    <n v="648186"/>
    <d v="2024-10-31T00:00:00"/>
  </r>
  <r>
    <n v="805019877"/>
    <s v="ENDOCIRUJANOS LTDA"/>
    <s v="FECR"/>
    <n v="11535"/>
    <s v="FECR11535"/>
    <s v="805019877_FECR11535"/>
    <d v="2024-06-01T00:00:00"/>
    <d v="2024-07-02T00:00:00"/>
    <d v="2024-07-02T00:00:00"/>
    <s v="Entre 60 y 90 dias de vencimiento"/>
    <n v="6665390"/>
    <n v="78529"/>
    <n v="186000"/>
    <n v="6400861"/>
    <n v="133307.79999999999"/>
    <m/>
    <m/>
    <n v="6267553.2000000002"/>
    <m/>
    <m/>
    <m/>
    <n v="5742811.2000000002"/>
    <n v="6225324.8000000007"/>
    <x v="0"/>
    <s v="Finalizada"/>
    <s v="FACTURA CANCELADA PARCIALMENTE - SALDO PENDIENTE EN PROGRAMACION DE PAGO "/>
    <n v="5742815"/>
    <n v="1222505584"/>
    <m/>
    <m/>
    <n v="0"/>
    <n v="0"/>
    <n v="0"/>
    <n v="0"/>
    <n v="0"/>
    <n v="0"/>
    <n v="0"/>
    <n v="0"/>
    <n v="0"/>
    <n v="6665390"/>
    <n v="6665390"/>
    <n v="0"/>
    <n v="0"/>
    <n v="0"/>
    <n v="0"/>
    <m/>
    <m/>
    <m/>
    <m/>
    <n v="6267557"/>
    <n v="524742"/>
    <n v="10716"/>
    <n v="2201554154"/>
    <m/>
    <s v="27.09.2024"/>
    <n v="524742"/>
    <n v="0"/>
    <n v="0"/>
    <m/>
    <m/>
    <m/>
    <n v="0"/>
    <d v="2024-10-31T00:00:00"/>
  </r>
  <r>
    <n v="805019877"/>
    <s v="ENDOCIRUJANOS LTDA"/>
    <s v="FECR"/>
    <n v="11585"/>
    <s v="FECR11585"/>
    <s v="805019877_FECR11585"/>
    <d v="2024-07-01T00:00:00"/>
    <d v="2024-08-01T00:00:00"/>
    <d v="2024-08-01T00:00:00"/>
    <s v="Entre 30 y 60 dias de vencimiento"/>
    <n v="5463080"/>
    <n v="68800"/>
    <n v="180800"/>
    <n v="5213480"/>
    <n v="109261.6"/>
    <m/>
    <m/>
    <n v="5104218.4000000004"/>
    <m/>
    <m/>
    <m/>
    <n v="5104218.4000000004"/>
    <n v="11329543.200000001"/>
    <x v="0"/>
    <s v="Finalizada"/>
    <s v="FACTURA PENDIENTE EN PROGRAMACION DE PAGO "/>
    <n v="0"/>
    <m/>
    <m/>
    <m/>
    <n v="0"/>
    <n v="0"/>
    <n v="0"/>
    <n v="0"/>
    <n v="0"/>
    <n v="0"/>
    <n v="0"/>
    <n v="0"/>
    <n v="0"/>
    <n v="5463080"/>
    <n v="5463080"/>
    <n v="0"/>
    <n v="0"/>
    <n v="0"/>
    <n v="0"/>
    <m/>
    <m/>
    <m/>
    <m/>
    <n v="5104222"/>
    <n v="0"/>
    <n v="0"/>
    <m/>
    <m/>
    <m/>
    <n v="0"/>
    <n v="0"/>
    <n v="0"/>
    <m/>
    <m/>
    <m/>
    <n v="0"/>
    <d v="2024-10-31T00:00:00"/>
  </r>
  <r>
    <n v="805019877"/>
    <s v="ENDOCIRUJANOS LTDA"/>
    <s v="FECR"/>
    <n v="11634"/>
    <s v="FECR11634"/>
    <s v="805019877_FECR11634"/>
    <d v="2024-08-01T00:00:00"/>
    <d v="2024-09-02T00:00:00"/>
    <d v="2024-09-02T00:00:00"/>
    <s v="Entre 1 y 30 dias de vencimiento"/>
    <n v="6911170"/>
    <n v="51600"/>
    <n v="129200"/>
    <n v="6730370"/>
    <n v="138223.4"/>
    <m/>
    <m/>
    <n v="6592146.5999999996"/>
    <m/>
    <m/>
    <m/>
    <n v="6592146.5999999996"/>
    <n v="17921689.800000001"/>
    <x v="0"/>
    <s v="Finalizada"/>
    <s v="FACTURA PENDIENTE EN PROGRAMACION DE PAGO "/>
    <n v="0"/>
    <m/>
    <m/>
    <m/>
    <n v="0"/>
    <n v="0"/>
    <n v="0"/>
    <n v="0"/>
    <n v="0"/>
    <n v="0"/>
    <n v="0"/>
    <n v="0"/>
    <n v="0"/>
    <n v="6911170"/>
    <n v="6911170"/>
    <n v="0"/>
    <n v="0"/>
    <n v="0"/>
    <n v="0"/>
    <m/>
    <m/>
    <m/>
    <m/>
    <n v="6592150"/>
    <n v="0"/>
    <n v="0"/>
    <m/>
    <m/>
    <m/>
    <n v="0"/>
    <n v="0"/>
    <n v="0"/>
    <m/>
    <m/>
    <m/>
    <n v="0"/>
    <d v="2024-10-31T00:00:00"/>
  </r>
  <r>
    <n v="805019877"/>
    <s v="ENDOCIRUJANOS LTDA"/>
    <s v="FECR"/>
    <n v="11683"/>
    <s v="FECR11683"/>
    <s v="805019877_FECR11683"/>
    <d v="2024-09-24T00:00:00"/>
    <d v="2024-10-01T00:00:00"/>
    <d v="2024-10-01T00:00:00"/>
    <s v="Corriente"/>
    <n v="7796870"/>
    <n v="154800"/>
    <n v="154400"/>
    <n v="7487670"/>
    <n v="155937.4"/>
    <m/>
    <m/>
    <n v="7331732.5999999996"/>
    <m/>
    <m/>
    <m/>
    <n v="7331732.5999999996"/>
    <n v="25253422.399999999"/>
    <x v="0"/>
    <s v="Finalizada"/>
    <s v="FACTURA PENDIENTE EN PROGRAMACION DE PAGO "/>
    <n v="0"/>
    <m/>
    <m/>
    <m/>
    <n v="0"/>
    <n v="0"/>
    <n v="0"/>
    <n v="0"/>
    <n v="0"/>
    <n v="0"/>
    <n v="0"/>
    <n v="0"/>
    <n v="0"/>
    <n v="7796870"/>
    <n v="7796870"/>
    <n v="0"/>
    <n v="0"/>
    <n v="0"/>
    <n v="0"/>
    <m/>
    <m/>
    <m/>
    <m/>
    <n v="7331736"/>
    <n v="0"/>
    <n v="0"/>
    <m/>
    <m/>
    <m/>
    <n v="0"/>
    <n v="0"/>
    <n v="0"/>
    <m/>
    <m/>
    <m/>
    <n v="0"/>
    <d v="2024-10-31T00:00:00"/>
  </r>
  <r>
    <n v="805019877"/>
    <s v="ENDOCIRUJANOS LTDA"/>
    <s v="FECR"/>
    <n v="11773"/>
    <s v="FECR11773"/>
    <s v="805019877_FECR11773"/>
    <d v="2024-10-24T00:00:00"/>
    <d v="2024-11-01T00:00:00"/>
    <d v="2024-11-01T00:00:00"/>
    <s v="Corriente"/>
    <n v="7968820"/>
    <n v="86000"/>
    <n v="193600"/>
    <n v="7689220"/>
    <n v="159376.4"/>
    <m/>
    <m/>
    <n v="7529843.5999999996"/>
    <m/>
    <m/>
    <m/>
    <n v="7529843.5999999996"/>
    <n v="32783266"/>
    <x v="0"/>
    <s v="Finalizada"/>
    <e v="#N/A"/>
    <n v="0"/>
    <m/>
    <m/>
    <m/>
    <n v="0"/>
    <n v="0"/>
    <n v="0"/>
    <n v="0"/>
    <n v="0"/>
    <n v="0"/>
    <n v="0"/>
    <n v="0"/>
    <n v="0"/>
    <n v="7968820"/>
    <n v="7968820"/>
    <n v="0"/>
    <n v="0"/>
    <n v="0"/>
    <n v="0"/>
    <m/>
    <m/>
    <m/>
    <m/>
    <n v="7529848"/>
    <n v="0"/>
    <n v="0"/>
    <m/>
    <m/>
    <m/>
    <n v="0"/>
    <n v="0"/>
    <n v="0"/>
    <m/>
    <m/>
    <m/>
    <n v="0"/>
    <d v="2024-10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86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C5" firstHeaderRow="0" firstDataRow="1" firstDataCol="1"/>
  <pivotFields count="63"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numFmtId="14" showAll="0"/>
    <pivotField showAll="0"/>
    <pivotField numFmtId="165" showAll="0"/>
    <pivotField numFmtId="165" showAll="0"/>
    <pivotField numFmtId="165" showAll="0"/>
    <pivotField numFmtId="165" showAll="0"/>
    <pivotField numFmtId="166" showAll="0"/>
    <pivotField showAll="0"/>
    <pivotField showAll="0"/>
    <pivotField numFmtId="165" showAll="0"/>
    <pivotField showAll="0"/>
    <pivotField showAll="0"/>
    <pivotField showAll="0"/>
    <pivotField dataField="1" numFmtId="166" showAll="0"/>
    <pivotField numFmtId="166" showAll="0"/>
    <pivotField axis="axisRow" dataField="1" showAll="0">
      <items count="2">
        <item x="0"/>
        <item t="default"/>
      </items>
    </pivotField>
    <pivotField showAll="0"/>
    <pivotField showAll="0"/>
    <pivotField numFmtId="166" showAll="0"/>
    <pivotField showAll="0"/>
    <pivotField showAll="0"/>
    <pivotField showAll="0"/>
    <pivotField numFmtId="43" showAll="0"/>
    <pivotField numFmtId="43" showAll="0"/>
    <pivotField numFmtId="43" showAll="0"/>
    <pivotField numFmtId="43" showAll="0"/>
    <pivotField numFmtId="43" showAll="0"/>
    <pivotField numFmtId="43" showAll="0"/>
    <pivotField numFmtId="43" showAll="0"/>
    <pivotField numFmtId="43" showAll="0"/>
    <pivotField numFmtId="43" showAll="0"/>
    <pivotField numFmtId="166" showAll="0"/>
    <pivotField numFmtId="166" showAll="0"/>
    <pivotField numFmtId="166" showAll="0"/>
    <pivotField numFmtId="166" showAll="0"/>
    <pivotField numFmtId="166" showAll="0"/>
    <pivotField numFmtId="166" showAll="0"/>
    <pivotField showAll="0"/>
    <pivotField showAll="0"/>
    <pivotField showAll="0"/>
    <pivotField showAll="0"/>
    <pivotField numFmtId="166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</pivotFields>
  <rowFields count="1">
    <field x="23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 " fld="23" subtotal="count" baseField="0" baseItem="0"/>
    <dataField name="Suma de SALDO IPS" fld="21" baseField="0" baseItem="0" numFmtId="166"/>
  </dataFields>
  <formats count="17">
    <format dxfId="2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0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9">
      <pivotArea type="all" dataOnly="0" outline="0" fieldPosition="0"/>
    </format>
    <format dxfId="18">
      <pivotArea outline="0" collapsedLevelsAreSubtotals="1" fieldPosition="0"/>
    </format>
    <format dxfId="17">
      <pivotArea field="23" type="button" dataOnly="0" labelOnly="1" outline="0" axis="axisRow" fieldPosition="0"/>
    </format>
    <format dxfId="16">
      <pivotArea dataOnly="0" labelOnly="1" fieldPosition="0">
        <references count="1">
          <reference field="23" count="0"/>
        </references>
      </pivotArea>
    </format>
    <format dxfId="15">
      <pivotArea dataOnly="0" labelOnly="1" grandRow="1" outline="0" fieldPosition="0"/>
    </format>
    <format dxfId="1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3">
      <pivotArea field="23" type="button" dataOnly="0" labelOnly="1" outline="0" axis="axisRow" fieldPosition="0"/>
    </format>
    <format dxfId="12">
      <pivotArea dataOnly="0" labelOnly="1" fieldPosition="0">
        <references count="1">
          <reference field="23" count="0"/>
        </references>
      </pivotArea>
    </format>
    <format dxfId="11">
      <pivotArea dataOnly="0" labelOnly="1" grandRow="1" outline="0" fieldPosition="0"/>
    </format>
    <format dxfId="10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9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8">
      <pivotArea field="23" type="button" dataOnly="0" labelOnly="1" outline="0" axis="axisRow" fieldPosition="0"/>
    </format>
    <format dxfId="7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6">
      <pivotArea grandRow="1" outline="0" collapsedLevelsAreSubtotals="1" fieldPosition="0"/>
    </format>
    <format dxfId="5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8"/>
  <sheetViews>
    <sheetView topLeftCell="A6" zoomScaleNormal="100" workbookViewId="0">
      <selection activeCell="R10" sqref="R10"/>
    </sheetView>
  </sheetViews>
  <sheetFormatPr baseColWidth="10" defaultRowHeight="14.5" x14ac:dyDescent="0.35"/>
  <cols>
    <col min="1" max="1" width="9" customWidth="1"/>
    <col min="2" max="2" width="9.81640625" bestFit="1" customWidth="1"/>
    <col min="3" max="3" width="11.453125" customWidth="1"/>
    <col min="4" max="4" width="10.1796875" bestFit="1" customWidth="1"/>
    <col min="5" max="5" width="33.54296875" customWidth="1"/>
    <col min="6" max="6" width="13.7265625" bestFit="1" customWidth="1"/>
    <col min="7" max="7" width="11.26953125" customWidth="1"/>
    <col min="8" max="8" width="14.26953125" customWidth="1"/>
    <col min="9" max="9" width="13.7265625" customWidth="1"/>
    <col min="10" max="10" width="12.7265625" bestFit="1" customWidth="1"/>
    <col min="11" max="11" width="10.26953125" customWidth="1"/>
    <col min="12" max="12" width="13.7265625" bestFit="1" customWidth="1"/>
    <col min="13" max="15" width="13.7265625" customWidth="1"/>
    <col min="16" max="16" width="12.54296875" customWidth="1"/>
    <col min="17" max="17" width="12.1796875" customWidth="1"/>
    <col min="18" max="18" width="23" customWidth="1"/>
    <col min="19" max="19" width="11.453125" customWidth="1"/>
  </cols>
  <sheetData>
    <row r="1" spans="1:18" ht="22.5" x14ac:dyDescent="0.35">
      <c r="A1" s="167" t="s">
        <v>0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167"/>
      <c r="P1" s="167"/>
      <c r="Q1" s="167"/>
      <c r="R1" s="167"/>
    </row>
    <row r="2" spans="1:18" ht="22.5" x14ac:dyDescent="0.35">
      <c r="A2" s="167" t="s">
        <v>1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7"/>
    </row>
    <row r="3" spans="1:18" ht="22.5" x14ac:dyDescent="0.35">
      <c r="A3" s="167"/>
      <c r="B3" s="167"/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  <c r="P3" s="167"/>
      <c r="Q3" s="167"/>
      <c r="R3" s="167"/>
    </row>
    <row r="4" spans="1:18" ht="22.5" x14ac:dyDescent="0.35">
      <c r="A4" s="167" t="s">
        <v>2</v>
      </c>
      <c r="B4" s="167"/>
      <c r="C4" s="167"/>
      <c r="D4" s="167"/>
      <c r="E4" s="167"/>
      <c r="F4" s="167"/>
      <c r="G4" s="167"/>
      <c r="H4" s="167"/>
      <c r="I4" s="167"/>
      <c r="J4" s="167"/>
      <c r="K4" s="167"/>
      <c r="L4" s="167"/>
      <c r="M4" s="167"/>
      <c r="N4" s="167"/>
      <c r="O4" s="167"/>
      <c r="P4" s="167"/>
      <c r="Q4" s="167"/>
      <c r="R4" s="167"/>
    </row>
    <row r="5" spans="1:18" ht="22.5" x14ac:dyDescent="0.35">
      <c r="A5" s="167"/>
      <c r="B5" s="167"/>
      <c r="C5" s="167"/>
      <c r="D5" s="167"/>
      <c r="E5" s="167"/>
      <c r="F5" s="167"/>
      <c r="G5" s="167"/>
      <c r="H5" s="167"/>
      <c r="I5" s="167"/>
      <c r="J5" s="167"/>
      <c r="K5" s="167"/>
      <c r="L5" s="167"/>
      <c r="M5" s="167"/>
      <c r="N5" s="167"/>
      <c r="O5" s="167"/>
      <c r="P5" s="167"/>
      <c r="Q5" s="167"/>
      <c r="R5" s="167"/>
    </row>
    <row r="6" spans="1:18" ht="22.5" x14ac:dyDescent="0.35">
      <c r="A6" s="167" t="s">
        <v>34</v>
      </c>
      <c r="B6" s="167"/>
      <c r="C6" s="167"/>
      <c r="D6" s="167"/>
      <c r="E6" s="167"/>
      <c r="F6" s="167"/>
      <c r="G6" s="167"/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/>
    </row>
    <row r="7" spans="1:18" ht="22.5" x14ac:dyDescent="0.35">
      <c r="A7" s="167" t="s">
        <v>29</v>
      </c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</row>
    <row r="8" spans="1:18" ht="23" thickBot="1" x14ac:dyDescent="0.4">
      <c r="A8" s="167"/>
      <c r="B8" s="167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</row>
    <row r="9" spans="1:18" s="15" customFormat="1" ht="30.75" customHeight="1" thickBot="1" x14ac:dyDescent="0.35">
      <c r="A9" s="19" t="s">
        <v>3</v>
      </c>
      <c r="B9" s="20" t="s">
        <v>4</v>
      </c>
      <c r="C9" s="20" t="s">
        <v>5</v>
      </c>
      <c r="D9" s="20" t="s">
        <v>6</v>
      </c>
      <c r="E9" s="21" t="s">
        <v>7</v>
      </c>
      <c r="F9" s="20" t="s">
        <v>8</v>
      </c>
      <c r="G9" s="20" t="s">
        <v>9</v>
      </c>
      <c r="H9" s="20" t="s">
        <v>10</v>
      </c>
      <c r="I9" s="20" t="s">
        <v>11</v>
      </c>
      <c r="J9" s="20" t="s">
        <v>12</v>
      </c>
      <c r="K9" s="20" t="s">
        <v>13</v>
      </c>
      <c r="L9" s="20" t="s">
        <v>14</v>
      </c>
      <c r="M9" s="20" t="s">
        <v>23</v>
      </c>
      <c r="N9" s="20" t="s">
        <v>24</v>
      </c>
      <c r="O9" s="20" t="s">
        <v>25</v>
      </c>
      <c r="P9" s="20" t="s">
        <v>26</v>
      </c>
      <c r="Q9" s="20" t="s">
        <v>15</v>
      </c>
      <c r="R9" s="22" t="s">
        <v>32</v>
      </c>
    </row>
    <row r="10" spans="1:18" ht="28.5" customHeight="1" x14ac:dyDescent="0.35">
      <c r="A10" s="23" t="s">
        <v>30</v>
      </c>
      <c r="B10" s="24">
        <v>4369</v>
      </c>
      <c r="C10" s="25">
        <v>43586</v>
      </c>
      <c r="D10" s="26">
        <v>43626</v>
      </c>
      <c r="E10" s="24" t="s">
        <v>31</v>
      </c>
      <c r="F10" s="27">
        <v>266609</v>
      </c>
      <c r="G10" s="27"/>
      <c r="H10" s="27">
        <v>11300</v>
      </c>
      <c r="I10" s="27">
        <f>+F10-G10-H10</f>
        <v>255309</v>
      </c>
      <c r="J10" s="27">
        <v>10664.36</v>
      </c>
      <c r="K10" s="27">
        <v>2666.09</v>
      </c>
      <c r="L10" s="27">
        <f>+I10-J10-K10</f>
        <v>241978.55000000002</v>
      </c>
      <c r="M10" s="26">
        <v>43665</v>
      </c>
      <c r="N10" s="27">
        <v>241979</v>
      </c>
      <c r="O10" s="27">
        <v>241978.55</v>
      </c>
      <c r="P10" s="28">
        <f>+L10-O10</f>
        <v>0</v>
      </c>
      <c r="Q10" s="29">
        <f>+P10</f>
        <v>0</v>
      </c>
      <c r="R10" s="30" t="s">
        <v>36</v>
      </c>
    </row>
    <row r="11" spans="1:18" ht="29.15" customHeight="1" x14ac:dyDescent="0.35">
      <c r="A11" s="8" t="s">
        <v>27</v>
      </c>
      <c r="B11" s="1">
        <v>112</v>
      </c>
      <c r="C11" s="2">
        <v>43647</v>
      </c>
      <c r="D11" s="3">
        <v>43685</v>
      </c>
      <c r="E11" s="1" t="s">
        <v>31</v>
      </c>
      <c r="F11" s="9">
        <v>574637</v>
      </c>
      <c r="G11" s="9"/>
      <c r="H11" s="9">
        <v>33900</v>
      </c>
      <c r="I11" s="9">
        <f t="shared" ref="I11:I16" si="0">+F11-G11-H11</f>
        <v>540737</v>
      </c>
      <c r="J11" s="9">
        <v>22985.48</v>
      </c>
      <c r="K11" s="9">
        <v>5746.37</v>
      </c>
      <c r="L11" s="9">
        <f t="shared" ref="L11:L16" si="1">+I11-J11-K11</f>
        <v>512005.15</v>
      </c>
      <c r="M11" s="3">
        <v>43767</v>
      </c>
      <c r="N11" s="9">
        <v>753985</v>
      </c>
      <c r="O11" s="9">
        <v>512005.15</v>
      </c>
      <c r="P11" s="10">
        <f t="shared" ref="P11:P16" si="2">+L11-O11</f>
        <v>0</v>
      </c>
      <c r="Q11" s="11">
        <f>+Q10+P11</f>
        <v>0</v>
      </c>
      <c r="R11" s="31" t="s">
        <v>37</v>
      </c>
    </row>
    <row r="12" spans="1:18" ht="29.15" customHeight="1" x14ac:dyDescent="0.35">
      <c r="A12" s="8" t="s">
        <v>27</v>
      </c>
      <c r="B12" s="1">
        <v>241</v>
      </c>
      <c r="C12" s="2">
        <v>43678</v>
      </c>
      <c r="D12" s="3">
        <v>43712</v>
      </c>
      <c r="E12" s="1" t="s">
        <v>31</v>
      </c>
      <c r="F12" s="9">
        <v>266609</v>
      </c>
      <c r="G12" s="9">
        <v>11300</v>
      </c>
      <c r="H12" s="9"/>
      <c r="I12" s="9">
        <f t="shared" si="0"/>
        <v>255309</v>
      </c>
      <c r="J12" s="9">
        <v>10664.36</v>
      </c>
      <c r="K12" s="9">
        <v>2666.09</v>
      </c>
      <c r="L12" s="9">
        <f t="shared" si="1"/>
        <v>241978.55000000002</v>
      </c>
      <c r="M12" s="3">
        <v>43767</v>
      </c>
      <c r="N12" s="9">
        <v>753985</v>
      </c>
      <c r="O12" s="9">
        <v>241978.55000000002</v>
      </c>
      <c r="P12" s="10">
        <f t="shared" si="2"/>
        <v>0</v>
      </c>
      <c r="Q12" s="11">
        <f t="shared" ref="Q12:Q16" si="3">+Q11+P12</f>
        <v>0</v>
      </c>
      <c r="R12" s="31" t="s">
        <v>36</v>
      </c>
    </row>
    <row r="13" spans="1:18" ht="29.15" customHeight="1" x14ac:dyDescent="0.35">
      <c r="A13" s="8" t="s">
        <v>27</v>
      </c>
      <c r="B13" s="1">
        <v>350</v>
      </c>
      <c r="C13" s="2">
        <v>43709</v>
      </c>
      <c r="D13" s="3">
        <v>43747</v>
      </c>
      <c r="E13" s="1" t="s">
        <v>31</v>
      </c>
      <c r="F13" s="9">
        <v>841246</v>
      </c>
      <c r="G13" s="9">
        <v>22600</v>
      </c>
      <c r="H13" s="9">
        <v>22600</v>
      </c>
      <c r="I13" s="9">
        <f t="shared" si="0"/>
        <v>796046</v>
      </c>
      <c r="J13" s="9">
        <v>33649.840000000004</v>
      </c>
      <c r="K13" s="9">
        <v>8412.4600000000009</v>
      </c>
      <c r="L13" s="9">
        <f t="shared" si="1"/>
        <v>753983.70000000007</v>
      </c>
      <c r="M13" s="3">
        <v>43822</v>
      </c>
      <c r="N13" s="9">
        <v>753984</v>
      </c>
      <c r="O13" s="9">
        <v>753983.70000000007</v>
      </c>
      <c r="P13" s="10">
        <f t="shared" si="2"/>
        <v>0</v>
      </c>
      <c r="Q13" s="11">
        <f t="shared" si="3"/>
        <v>0</v>
      </c>
      <c r="R13" s="31" t="s">
        <v>37</v>
      </c>
    </row>
    <row r="14" spans="1:18" ht="29.15" customHeight="1" x14ac:dyDescent="0.35">
      <c r="A14" s="8" t="s">
        <v>27</v>
      </c>
      <c r="B14" s="1">
        <v>464</v>
      </c>
      <c r="C14" s="2">
        <v>43739</v>
      </c>
      <c r="D14" s="3">
        <v>43774</v>
      </c>
      <c r="E14" s="1" t="s">
        <v>35</v>
      </c>
      <c r="F14" s="9">
        <v>681252</v>
      </c>
      <c r="G14" s="9"/>
      <c r="H14" s="9">
        <v>33900</v>
      </c>
      <c r="I14" s="9">
        <f t="shared" si="0"/>
        <v>647352</v>
      </c>
      <c r="J14" s="9">
        <v>25894.080000000002</v>
      </c>
      <c r="K14" s="9">
        <v>6812.52</v>
      </c>
      <c r="L14" s="9">
        <f t="shared" si="1"/>
        <v>614645.4</v>
      </c>
      <c r="M14" s="3">
        <v>43860</v>
      </c>
      <c r="N14" s="9">
        <v>512006</v>
      </c>
      <c r="O14" s="9">
        <v>512006</v>
      </c>
      <c r="P14" s="10">
        <f t="shared" si="2"/>
        <v>102639.40000000002</v>
      </c>
      <c r="Q14" s="11">
        <f t="shared" si="3"/>
        <v>102639.40000000002</v>
      </c>
      <c r="R14" s="31" t="s">
        <v>33</v>
      </c>
    </row>
    <row r="15" spans="1:18" ht="29.15" customHeight="1" x14ac:dyDescent="0.35">
      <c r="A15" s="8" t="s">
        <v>27</v>
      </c>
      <c r="B15" s="1">
        <v>1434</v>
      </c>
      <c r="C15" s="2">
        <v>43891</v>
      </c>
      <c r="D15" s="3">
        <v>43949</v>
      </c>
      <c r="E15" s="1" t="s">
        <v>28</v>
      </c>
      <c r="F15" s="9">
        <v>565842</v>
      </c>
      <c r="G15" s="9">
        <v>0</v>
      </c>
      <c r="H15" s="9">
        <v>35700</v>
      </c>
      <c r="I15" s="9">
        <f t="shared" si="0"/>
        <v>530142</v>
      </c>
      <c r="J15" s="9">
        <v>22633.68</v>
      </c>
      <c r="K15" s="9">
        <v>5658.42</v>
      </c>
      <c r="L15" s="9">
        <f t="shared" si="1"/>
        <v>501849.9</v>
      </c>
      <c r="M15" s="3"/>
      <c r="N15" s="9"/>
      <c r="O15" s="9"/>
      <c r="P15" s="10">
        <f t="shared" si="2"/>
        <v>501849.9</v>
      </c>
      <c r="Q15" s="11">
        <f t="shared" si="3"/>
        <v>604489.30000000005</v>
      </c>
      <c r="R15" s="31" t="s">
        <v>33</v>
      </c>
    </row>
    <row r="16" spans="1:18" ht="29.15" customHeight="1" thickBot="1" x14ac:dyDescent="0.4">
      <c r="A16" s="8" t="s">
        <v>27</v>
      </c>
      <c r="B16" s="1">
        <v>1571</v>
      </c>
      <c r="C16" s="2">
        <v>43952</v>
      </c>
      <c r="D16" s="3">
        <v>43984</v>
      </c>
      <c r="E16" s="1" t="s">
        <v>28</v>
      </c>
      <c r="F16" s="9">
        <v>188614</v>
      </c>
      <c r="G16" s="9"/>
      <c r="H16" s="9">
        <v>11900</v>
      </c>
      <c r="I16" s="9">
        <f t="shared" si="0"/>
        <v>176714</v>
      </c>
      <c r="J16" s="9">
        <v>7068.56</v>
      </c>
      <c r="K16" s="9">
        <v>1886.14</v>
      </c>
      <c r="L16" s="9">
        <f t="shared" si="1"/>
        <v>167759.29999999999</v>
      </c>
      <c r="M16" s="3"/>
      <c r="N16" s="9"/>
      <c r="O16" s="9"/>
      <c r="P16" s="10">
        <f t="shared" si="2"/>
        <v>167759.29999999999</v>
      </c>
      <c r="Q16" s="11">
        <f t="shared" si="3"/>
        <v>772248.60000000009</v>
      </c>
      <c r="R16" s="31" t="s">
        <v>33</v>
      </c>
    </row>
    <row r="17" spans="1:18" ht="15" customHeight="1" x14ac:dyDescent="0.35">
      <c r="A17" s="168" t="s">
        <v>16</v>
      </c>
      <c r="B17" s="169"/>
      <c r="C17" s="169"/>
      <c r="D17" s="169"/>
      <c r="E17" s="169"/>
      <c r="F17" s="169"/>
      <c r="G17" s="169"/>
      <c r="H17" s="169"/>
      <c r="I17" s="169"/>
      <c r="J17" s="169"/>
      <c r="K17" s="169"/>
      <c r="L17" s="169"/>
      <c r="M17" s="169"/>
      <c r="N17" s="169"/>
      <c r="O17" s="169"/>
      <c r="P17" s="16">
        <f>SUM(P10:P16)</f>
        <v>772248.60000000009</v>
      </c>
      <c r="Q17" s="17">
        <f>+P17/$P$17</f>
        <v>1</v>
      </c>
      <c r="R17" s="32"/>
    </row>
    <row r="18" spans="1:18" ht="15.75" customHeight="1" x14ac:dyDescent="0.35">
      <c r="A18" s="170" t="s">
        <v>17</v>
      </c>
      <c r="B18" s="171"/>
      <c r="C18" s="171"/>
      <c r="D18" s="171"/>
      <c r="E18" s="171"/>
      <c r="F18" s="171"/>
      <c r="G18" s="171"/>
      <c r="H18" s="171"/>
      <c r="I18" s="171"/>
      <c r="J18" s="171"/>
      <c r="K18" s="171"/>
      <c r="L18" s="171"/>
      <c r="M18" s="171"/>
      <c r="N18" s="171"/>
      <c r="O18" s="171"/>
      <c r="P18" s="12">
        <f>SUM(P14)</f>
        <v>102639.40000000002</v>
      </c>
      <c r="Q18" s="13">
        <f>+P18/$P$17</f>
        <v>0.13290979096627695</v>
      </c>
      <c r="R18" s="33"/>
    </row>
    <row r="19" spans="1:18" ht="15.75" customHeight="1" thickBot="1" x14ac:dyDescent="0.4">
      <c r="A19" s="172" t="s">
        <v>18</v>
      </c>
      <c r="B19" s="173"/>
      <c r="C19" s="173"/>
      <c r="D19" s="173"/>
      <c r="E19" s="173"/>
      <c r="F19" s="173"/>
      <c r="G19" s="173"/>
      <c r="H19" s="173"/>
      <c r="I19" s="173"/>
      <c r="J19" s="173"/>
      <c r="K19" s="173"/>
      <c r="L19" s="173"/>
      <c r="M19" s="173"/>
      <c r="N19" s="173"/>
      <c r="O19" s="173"/>
      <c r="P19" s="14">
        <f>+P17-P18</f>
        <v>669609.20000000007</v>
      </c>
      <c r="Q19" s="35">
        <f>+P19/$P$17</f>
        <v>0.86709020903372303</v>
      </c>
      <c r="R19" s="34"/>
    </row>
    <row r="20" spans="1:18" x14ac:dyDescent="0.35">
      <c r="R20" s="18"/>
    </row>
    <row r="21" spans="1:18" x14ac:dyDescent="0.35">
      <c r="A21" s="4" t="s">
        <v>19</v>
      </c>
      <c r="B21" s="5"/>
      <c r="C21" s="5"/>
    </row>
    <row r="22" spans="1:18" x14ac:dyDescent="0.35">
      <c r="A22" s="4"/>
      <c r="B22" s="5"/>
      <c r="C22" s="5"/>
    </row>
    <row r="23" spans="1:18" x14ac:dyDescent="0.35">
      <c r="A23" s="6"/>
      <c r="B23" s="5"/>
      <c r="C23" s="5"/>
    </row>
    <row r="24" spans="1:18" x14ac:dyDescent="0.35">
      <c r="A24" s="4"/>
      <c r="B24" s="5"/>
      <c r="C24" s="5"/>
    </row>
    <row r="25" spans="1:18" x14ac:dyDescent="0.35">
      <c r="A25" s="7" t="s">
        <v>20</v>
      </c>
      <c r="B25" s="5"/>
      <c r="C25" s="5"/>
    </row>
    <row r="26" spans="1:18" x14ac:dyDescent="0.35">
      <c r="A26" s="4" t="s">
        <v>21</v>
      </c>
      <c r="B26" s="5"/>
      <c r="C26" s="5"/>
    </row>
    <row r="27" spans="1:18" x14ac:dyDescent="0.35">
      <c r="A27" s="4" t="s">
        <v>22</v>
      </c>
      <c r="B27" s="5"/>
      <c r="C27" s="5"/>
    </row>
    <row r="28" spans="1:18" x14ac:dyDescent="0.35">
      <c r="A28" s="5"/>
      <c r="B28" s="5"/>
      <c r="C28" s="5"/>
    </row>
  </sheetData>
  <mergeCells count="11">
    <mergeCell ref="A7:R7"/>
    <mergeCell ref="A8:R8"/>
    <mergeCell ref="A17:O17"/>
    <mergeCell ref="A18:O18"/>
    <mergeCell ref="A19:O19"/>
    <mergeCell ref="A6:R6"/>
    <mergeCell ref="A1:R1"/>
    <mergeCell ref="A2:R2"/>
    <mergeCell ref="A3:R3"/>
    <mergeCell ref="A4:R4"/>
    <mergeCell ref="A5:R5"/>
  </mergeCells>
  <conditionalFormatting sqref="A17 Q17 A10:Q16">
    <cfRule type="expression" dxfId="86" priority="52" stopIfTrue="1">
      <formula>$R10="VENCIDA"</formula>
    </cfRule>
    <cfRule type="expression" dxfId="85" priority="53" stopIfTrue="1">
      <formula>$R10="CORRIENTE"</formula>
    </cfRule>
    <cfRule type="expression" dxfId="84" priority="54" stopIfTrue="1">
      <formula>$R10="CASTIGADA"</formula>
    </cfRule>
    <cfRule type="expression" dxfId="83" priority="55" stopIfTrue="1">
      <formula>$R10="DEVUELTA"</formula>
    </cfRule>
    <cfRule type="expression" dxfId="82" priority="56" stopIfTrue="1">
      <formula>$R10="CANCELADA"</formula>
    </cfRule>
  </conditionalFormatting>
  <conditionalFormatting sqref="Q18:Q19">
    <cfRule type="expression" dxfId="81" priority="41" stopIfTrue="1">
      <formula>$R18="VENCIDA"</formula>
    </cfRule>
    <cfRule type="expression" dxfId="80" priority="42" stopIfTrue="1">
      <formula>$R18="CORRIENTE"</formula>
    </cfRule>
    <cfRule type="expression" dxfId="79" priority="43" stopIfTrue="1">
      <formula>$R18="CASTIGADA"</formula>
    </cfRule>
    <cfRule type="expression" dxfId="78" priority="44" stopIfTrue="1">
      <formula>$R18="DEVUELTA"</formula>
    </cfRule>
    <cfRule type="expression" dxfId="77" priority="45" stopIfTrue="1">
      <formula>$R18="CANCELADA"</formula>
    </cfRule>
  </conditionalFormatting>
  <conditionalFormatting sqref="A18 P18">
    <cfRule type="expression" dxfId="76" priority="16" stopIfTrue="1">
      <formula>$R18="VENCIDA"</formula>
    </cfRule>
    <cfRule type="expression" dxfId="75" priority="17" stopIfTrue="1">
      <formula>$R18="CORRIENTE"</formula>
    </cfRule>
    <cfRule type="expression" dxfId="74" priority="18" stopIfTrue="1">
      <formula>$R18="CASTIGADA"</formula>
    </cfRule>
    <cfRule type="expression" dxfId="73" priority="19" stopIfTrue="1">
      <formula>$R18="DEVUELTA"</formula>
    </cfRule>
    <cfRule type="expression" dxfId="72" priority="20" stopIfTrue="1">
      <formula>$R18="CANCELADA"</formula>
    </cfRule>
  </conditionalFormatting>
  <conditionalFormatting sqref="P17">
    <cfRule type="expression" dxfId="71" priority="11" stopIfTrue="1">
      <formula>$R17="VENCIDA"</formula>
    </cfRule>
    <cfRule type="expression" dxfId="70" priority="12" stopIfTrue="1">
      <formula>$R17="CORRIENTE"</formula>
    </cfRule>
    <cfRule type="expression" dxfId="69" priority="13" stopIfTrue="1">
      <formula>$R17="CASTIGADA"</formula>
    </cfRule>
    <cfRule type="expression" dxfId="68" priority="14" stopIfTrue="1">
      <formula>$R17="DEVUELTA"</formula>
    </cfRule>
    <cfRule type="expression" dxfId="67" priority="15" stopIfTrue="1">
      <formula>$R17="CANCELADA"</formula>
    </cfRule>
  </conditionalFormatting>
  <conditionalFormatting sqref="P18">
    <cfRule type="expression" dxfId="66" priority="6" stopIfTrue="1">
      <formula>$R18="VENCIDA"</formula>
    </cfRule>
    <cfRule type="expression" dxfId="65" priority="7" stopIfTrue="1">
      <formula>$R18="CORRIENTE"</formula>
    </cfRule>
    <cfRule type="expression" dxfId="64" priority="8" stopIfTrue="1">
      <formula>$R18="CASTIGADA"</formula>
    </cfRule>
    <cfRule type="expression" dxfId="63" priority="9" stopIfTrue="1">
      <formula>$R18="DEVUELTA"</formula>
    </cfRule>
    <cfRule type="expression" dxfId="62" priority="10" stopIfTrue="1">
      <formula>$R18="CANCELADA"</formula>
    </cfRule>
  </conditionalFormatting>
  <conditionalFormatting sqref="P19">
    <cfRule type="expression" dxfId="61" priority="1" stopIfTrue="1">
      <formula>$R19="VENCIDA"</formula>
    </cfRule>
    <cfRule type="expression" dxfId="60" priority="2" stopIfTrue="1">
      <formula>$R19="CORRIENTE"</formula>
    </cfRule>
    <cfRule type="expression" dxfId="59" priority="3" stopIfTrue="1">
      <formula>$R19="CASTIGADA"</formula>
    </cfRule>
    <cfRule type="expression" dxfId="58" priority="4" stopIfTrue="1">
      <formula>$R19="DEVUELTA"</formula>
    </cfRule>
    <cfRule type="expression" dxfId="57" priority="5" stopIfTrue="1">
      <formula>$R19="CANCELADA"</formula>
    </cfRule>
  </conditionalFormatting>
  <printOptions horizontalCentered="1" verticalCentered="1"/>
  <pageMargins left="0.11811023622047245" right="0.19685039370078741" top="0.15748031496062992" bottom="0.23622047244094491" header="0.15748031496062992" footer="0.23622047244094491"/>
  <pageSetup scale="99" orientation="landscape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37"/>
  <sheetViews>
    <sheetView topLeftCell="A13" zoomScaleNormal="100" workbookViewId="0">
      <selection activeCell="M22" sqref="M22"/>
    </sheetView>
  </sheetViews>
  <sheetFormatPr baseColWidth="10" defaultRowHeight="14.5" x14ac:dyDescent="0.35"/>
  <cols>
    <col min="1" max="1" width="9" customWidth="1"/>
    <col min="2" max="2" width="9.81640625" bestFit="1" customWidth="1"/>
    <col min="3" max="3" width="11.453125" customWidth="1"/>
    <col min="4" max="4" width="10.1796875" bestFit="1" customWidth="1"/>
    <col min="5" max="5" width="33.54296875" customWidth="1"/>
    <col min="6" max="6" width="13.7265625" bestFit="1" customWidth="1"/>
    <col min="7" max="7" width="11.26953125" customWidth="1"/>
    <col min="8" max="8" width="14.26953125" customWidth="1"/>
    <col min="9" max="9" width="13.7265625" customWidth="1"/>
    <col min="10" max="10" width="12.7265625" bestFit="1" customWidth="1"/>
    <col min="11" max="12" width="10.26953125" customWidth="1"/>
    <col min="13" max="13" width="13.7265625" bestFit="1" customWidth="1"/>
    <col min="14" max="16" width="13.7265625" customWidth="1"/>
    <col min="17" max="17" width="12.54296875" customWidth="1"/>
    <col min="18" max="18" width="12.1796875" customWidth="1"/>
    <col min="19" max="19" width="23" customWidth="1"/>
    <col min="20" max="20" width="11.453125" customWidth="1"/>
  </cols>
  <sheetData>
    <row r="1" spans="1:19" ht="22.5" x14ac:dyDescent="0.35">
      <c r="A1" s="167" t="s">
        <v>0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167"/>
      <c r="P1" s="167"/>
      <c r="Q1" s="167"/>
      <c r="R1" s="167"/>
      <c r="S1" s="167"/>
    </row>
    <row r="2" spans="1:19" ht="22.5" x14ac:dyDescent="0.35">
      <c r="A2" s="167" t="s">
        <v>1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7"/>
      <c r="S2" s="167"/>
    </row>
    <row r="3" spans="1:19" ht="22.5" x14ac:dyDescent="0.35">
      <c r="A3" s="167"/>
      <c r="B3" s="167"/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  <c r="P3" s="167"/>
      <c r="Q3" s="167"/>
      <c r="R3" s="167"/>
      <c r="S3" s="167"/>
    </row>
    <row r="4" spans="1:19" ht="22.5" x14ac:dyDescent="0.35">
      <c r="A4" s="167" t="s">
        <v>2</v>
      </c>
      <c r="B4" s="167"/>
      <c r="C4" s="167"/>
      <c r="D4" s="167"/>
      <c r="E4" s="167"/>
      <c r="F4" s="167"/>
      <c r="G4" s="167"/>
      <c r="H4" s="167"/>
      <c r="I4" s="167"/>
      <c r="J4" s="167"/>
      <c r="K4" s="167"/>
      <c r="L4" s="167"/>
      <c r="M4" s="167"/>
      <c r="N4" s="167"/>
      <c r="O4" s="167"/>
      <c r="P4" s="167"/>
      <c r="Q4" s="167"/>
      <c r="R4" s="167"/>
      <c r="S4" s="167"/>
    </row>
    <row r="5" spans="1:19" ht="22.5" x14ac:dyDescent="0.35">
      <c r="A5" s="167"/>
      <c r="B5" s="167"/>
      <c r="C5" s="167"/>
      <c r="D5" s="167"/>
      <c r="E5" s="167"/>
      <c r="F5" s="167"/>
      <c r="G5" s="167"/>
      <c r="H5" s="167"/>
      <c r="I5" s="167"/>
      <c r="J5" s="167"/>
      <c r="K5" s="167"/>
      <c r="L5" s="167"/>
      <c r="M5" s="167"/>
      <c r="N5" s="167"/>
      <c r="O5" s="167"/>
      <c r="P5" s="167"/>
      <c r="Q5" s="167"/>
      <c r="R5" s="167"/>
      <c r="S5" s="167"/>
    </row>
    <row r="6" spans="1:19" ht="22.5" x14ac:dyDescent="0.35">
      <c r="A6" s="167" t="s">
        <v>38</v>
      </c>
      <c r="B6" s="167"/>
      <c r="C6" s="167"/>
      <c r="D6" s="167"/>
      <c r="E6" s="167"/>
      <c r="F6" s="167"/>
      <c r="G6" s="167"/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/>
      <c r="S6" s="167"/>
    </row>
    <row r="7" spans="1:19" ht="22.5" x14ac:dyDescent="0.35">
      <c r="A7" s="167" t="s">
        <v>39</v>
      </c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  <c r="S7" s="167"/>
    </row>
    <row r="8" spans="1:19" ht="23" thickBot="1" x14ac:dyDescent="0.4">
      <c r="A8" s="167"/>
      <c r="B8" s="167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  <c r="S8" s="167"/>
    </row>
    <row r="9" spans="1:19" s="15" customFormat="1" ht="30.75" customHeight="1" thickBot="1" x14ac:dyDescent="0.35">
      <c r="A9" s="44" t="s">
        <v>3</v>
      </c>
      <c r="B9" s="45" t="s">
        <v>4</v>
      </c>
      <c r="C9" s="45" t="s">
        <v>5</v>
      </c>
      <c r="D9" s="45" t="s">
        <v>6</v>
      </c>
      <c r="E9" s="46" t="s">
        <v>7</v>
      </c>
      <c r="F9" s="45" t="s">
        <v>8</v>
      </c>
      <c r="G9" s="45" t="s">
        <v>9</v>
      </c>
      <c r="H9" s="45" t="s">
        <v>10</v>
      </c>
      <c r="I9" s="45" t="s">
        <v>11</v>
      </c>
      <c r="J9" s="45" t="s">
        <v>12</v>
      </c>
      <c r="K9" s="45" t="s">
        <v>13</v>
      </c>
      <c r="L9" s="45" t="s">
        <v>41</v>
      </c>
      <c r="M9" s="45" t="s">
        <v>14</v>
      </c>
      <c r="N9" s="45" t="s">
        <v>23</v>
      </c>
      <c r="O9" s="45" t="s">
        <v>24</v>
      </c>
      <c r="P9" s="45" t="s">
        <v>25</v>
      </c>
      <c r="Q9" s="45" t="s">
        <v>26</v>
      </c>
      <c r="R9" s="45" t="s">
        <v>15</v>
      </c>
      <c r="S9" s="47" t="s">
        <v>32</v>
      </c>
    </row>
    <row r="10" spans="1:19" ht="28.5" customHeight="1" x14ac:dyDescent="0.35">
      <c r="A10" s="36" t="s">
        <v>30</v>
      </c>
      <c r="B10" s="37">
        <v>3427</v>
      </c>
      <c r="C10" s="38">
        <v>43466</v>
      </c>
      <c r="D10" s="39">
        <v>43501</v>
      </c>
      <c r="E10" s="37" t="s">
        <v>40</v>
      </c>
      <c r="F10" s="40">
        <v>857693</v>
      </c>
      <c r="G10" s="40"/>
      <c r="H10" s="40"/>
      <c r="I10" s="40">
        <f>+F10-G10-H10</f>
        <v>857693</v>
      </c>
      <c r="J10" s="40">
        <v>17153.86</v>
      </c>
      <c r="K10" s="40">
        <v>5660.7737999999999</v>
      </c>
      <c r="L10" s="40"/>
      <c r="M10" s="40">
        <f>+I10-J10-K10</f>
        <v>834878.36620000005</v>
      </c>
      <c r="N10" s="39">
        <v>43550</v>
      </c>
      <c r="O10" s="40">
        <v>834880</v>
      </c>
      <c r="P10" s="40">
        <v>834878.36620000005</v>
      </c>
      <c r="Q10" s="41">
        <f>+M10-P10</f>
        <v>0</v>
      </c>
      <c r="R10" s="42">
        <f>+Q10</f>
        <v>0</v>
      </c>
      <c r="S10" s="43" t="s">
        <v>36</v>
      </c>
    </row>
    <row r="11" spans="1:19" ht="28.5" customHeight="1" x14ac:dyDescent="0.35">
      <c r="A11" s="37" t="s">
        <v>30</v>
      </c>
      <c r="B11" s="37">
        <v>3796</v>
      </c>
      <c r="C11" s="38">
        <v>43497</v>
      </c>
      <c r="D11" s="39">
        <v>43528</v>
      </c>
      <c r="E11" s="37" t="s">
        <v>40</v>
      </c>
      <c r="F11" s="40">
        <v>1865879</v>
      </c>
      <c r="G11" s="40"/>
      <c r="H11" s="40"/>
      <c r="I11" s="40">
        <f>+F11-G11-H11</f>
        <v>1865879</v>
      </c>
      <c r="J11" s="40">
        <v>37317.58</v>
      </c>
      <c r="K11" s="40">
        <v>12314.8014</v>
      </c>
      <c r="L11" s="40"/>
      <c r="M11" s="9">
        <f>+I11-J11-K11</f>
        <v>1816246.6185999999</v>
      </c>
      <c r="N11" s="39">
        <v>43580</v>
      </c>
      <c r="O11" s="40">
        <v>1816249</v>
      </c>
      <c r="P11" s="40">
        <v>1816246.62</v>
      </c>
      <c r="Q11" s="41">
        <v>0</v>
      </c>
      <c r="R11" s="42">
        <f>+R10+Q11</f>
        <v>0</v>
      </c>
      <c r="S11" s="43" t="s">
        <v>36</v>
      </c>
    </row>
    <row r="12" spans="1:19" ht="28.5" customHeight="1" x14ac:dyDescent="0.35">
      <c r="A12" s="37" t="s">
        <v>30</v>
      </c>
      <c r="B12" s="37">
        <v>4148</v>
      </c>
      <c r="C12" s="38">
        <v>43525</v>
      </c>
      <c r="D12" s="39">
        <v>43558</v>
      </c>
      <c r="E12" s="37" t="s">
        <v>40</v>
      </c>
      <c r="F12" s="40">
        <v>3940086</v>
      </c>
      <c r="G12" s="40">
        <v>39400</v>
      </c>
      <c r="H12" s="40">
        <v>33600</v>
      </c>
      <c r="I12" s="40">
        <f t="shared" ref="I12:I25" si="0">+F12-G12-H12</f>
        <v>3867086</v>
      </c>
      <c r="J12" s="40">
        <v>78801.72</v>
      </c>
      <c r="K12" s="40">
        <v>26004.567599999998</v>
      </c>
      <c r="L12" s="40"/>
      <c r="M12" s="9">
        <f>+I12-J12-K12</f>
        <v>3762279.7123999996</v>
      </c>
      <c r="N12" s="39">
        <v>43612</v>
      </c>
      <c r="O12" s="40">
        <v>3762285</v>
      </c>
      <c r="P12" s="40">
        <v>3762279.7124000001</v>
      </c>
      <c r="Q12" s="41">
        <f t="shared" ref="Q12:Q25" si="1">+M12-P12</f>
        <v>0</v>
      </c>
      <c r="R12" s="42">
        <f t="shared" ref="R12:R25" si="2">+R11+Q12</f>
        <v>0</v>
      </c>
      <c r="S12" s="43" t="s">
        <v>36</v>
      </c>
    </row>
    <row r="13" spans="1:19" ht="28.5" customHeight="1" x14ac:dyDescent="0.35">
      <c r="A13" s="37" t="s">
        <v>30</v>
      </c>
      <c r="B13" s="37">
        <v>4263</v>
      </c>
      <c r="C13" s="38">
        <v>43556</v>
      </c>
      <c r="D13" s="39">
        <v>43591</v>
      </c>
      <c r="E13" s="37" t="s">
        <v>40</v>
      </c>
      <c r="F13" s="40">
        <v>1822619</v>
      </c>
      <c r="G13" s="40">
        <v>62900</v>
      </c>
      <c r="H13" s="40"/>
      <c r="I13" s="40">
        <f t="shared" si="0"/>
        <v>1759719</v>
      </c>
      <c r="J13" s="40">
        <v>36452.379999999997</v>
      </c>
      <c r="K13" s="40">
        <v>12029.285400000001</v>
      </c>
      <c r="L13" s="40"/>
      <c r="M13" s="9">
        <f>+I13-J13-K13</f>
        <v>1711237.3346000002</v>
      </c>
      <c r="N13" s="39">
        <v>43641</v>
      </c>
      <c r="O13" s="40">
        <v>1711240</v>
      </c>
      <c r="P13" s="40">
        <v>1711237.33</v>
      </c>
      <c r="Q13" s="41">
        <f t="shared" si="1"/>
        <v>4.6000001020729542E-3</v>
      </c>
      <c r="R13" s="42">
        <f t="shared" si="2"/>
        <v>4.6000001020729542E-3</v>
      </c>
      <c r="S13" s="43" t="s">
        <v>36</v>
      </c>
    </row>
    <row r="14" spans="1:19" ht="28.5" customHeight="1" x14ac:dyDescent="0.35">
      <c r="A14" s="37" t="s">
        <v>30</v>
      </c>
      <c r="B14" s="37">
        <v>4366</v>
      </c>
      <c r="C14" s="38">
        <v>43586</v>
      </c>
      <c r="D14" s="39">
        <v>43621</v>
      </c>
      <c r="E14" s="37" t="s">
        <v>40</v>
      </c>
      <c r="F14" s="40">
        <v>1383416</v>
      </c>
      <c r="G14" s="40"/>
      <c r="H14" s="40"/>
      <c r="I14" s="40">
        <f t="shared" si="0"/>
        <v>1383416</v>
      </c>
      <c r="J14" s="40">
        <v>26803.119999999999</v>
      </c>
      <c r="K14" s="40">
        <v>8845.0295999999998</v>
      </c>
      <c r="L14" s="40">
        <v>43260</v>
      </c>
      <c r="M14" s="9">
        <f>+I14-J14-K14-L14</f>
        <v>1304507.8503999999</v>
      </c>
      <c r="N14" s="39">
        <v>43671</v>
      </c>
      <c r="O14" s="40">
        <v>1304510</v>
      </c>
      <c r="P14" s="40">
        <v>1304507.8503999999</v>
      </c>
      <c r="Q14" s="41">
        <f t="shared" si="1"/>
        <v>0</v>
      </c>
      <c r="R14" s="42">
        <f t="shared" si="2"/>
        <v>4.6000001020729542E-3</v>
      </c>
      <c r="S14" s="43" t="s">
        <v>36</v>
      </c>
    </row>
    <row r="15" spans="1:19" ht="28.5" customHeight="1" x14ac:dyDescent="0.35">
      <c r="A15" s="37" t="s">
        <v>27</v>
      </c>
      <c r="B15" s="37">
        <v>27</v>
      </c>
      <c r="C15" s="38">
        <v>43617</v>
      </c>
      <c r="D15" s="39">
        <v>43650</v>
      </c>
      <c r="E15" s="37" t="s">
        <v>40</v>
      </c>
      <c r="F15" s="40">
        <v>670078</v>
      </c>
      <c r="G15" s="40"/>
      <c r="H15" s="40"/>
      <c r="I15" s="40">
        <f t="shared" si="0"/>
        <v>670078</v>
      </c>
      <c r="J15" s="40">
        <v>13401.56</v>
      </c>
      <c r="K15" s="40">
        <v>4422.5147999999999</v>
      </c>
      <c r="L15" s="40"/>
      <c r="M15" s="9">
        <f t="shared" ref="M15:M25" si="3">+I15-J15-K15</f>
        <v>652253.92519999994</v>
      </c>
      <c r="N15" s="39">
        <v>43703</v>
      </c>
      <c r="O15" s="40">
        <v>652255</v>
      </c>
      <c r="P15" s="40">
        <v>652253.92519999994</v>
      </c>
      <c r="Q15" s="41">
        <f t="shared" si="1"/>
        <v>0</v>
      </c>
      <c r="R15" s="42">
        <f t="shared" si="2"/>
        <v>4.6000001020729542E-3</v>
      </c>
      <c r="S15" s="43" t="s">
        <v>36</v>
      </c>
    </row>
    <row r="16" spans="1:19" ht="28.5" customHeight="1" x14ac:dyDescent="0.35">
      <c r="A16" s="37" t="s">
        <v>27</v>
      </c>
      <c r="B16" s="37">
        <v>111</v>
      </c>
      <c r="C16" s="38">
        <v>43647</v>
      </c>
      <c r="D16" s="39">
        <v>43678</v>
      </c>
      <c r="E16" s="37" t="s">
        <v>40</v>
      </c>
      <c r="F16" s="40">
        <v>2750423</v>
      </c>
      <c r="G16" s="40"/>
      <c r="H16" s="40"/>
      <c r="I16" s="40">
        <f t="shared" si="0"/>
        <v>2750423</v>
      </c>
      <c r="J16" s="40">
        <v>55008.46</v>
      </c>
      <c r="K16" s="40">
        <v>18152.791799999999</v>
      </c>
      <c r="L16" s="40"/>
      <c r="M16" s="9">
        <f t="shared" si="3"/>
        <v>2677261.7482000003</v>
      </c>
      <c r="N16" s="39">
        <v>43733</v>
      </c>
      <c r="O16" s="40">
        <v>2677264</v>
      </c>
      <c r="P16" s="40">
        <v>2677261.7482000003</v>
      </c>
      <c r="Q16" s="41">
        <f t="shared" si="1"/>
        <v>0</v>
      </c>
      <c r="R16" s="42">
        <f t="shared" si="2"/>
        <v>4.6000001020729542E-3</v>
      </c>
      <c r="S16" s="43" t="s">
        <v>36</v>
      </c>
    </row>
    <row r="17" spans="1:19" ht="28.5" customHeight="1" x14ac:dyDescent="0.35">
      <c r="A17" s="37" t="s">
        <v>27</v>
      </c>
      <c r="B17" s="37">
        <v>235</v>
      </c>
      <c r="C17" s="38">
        <v>43678</v>
      </c>
      <c r="D17" s="39">
        <v>43712</v>
      </c>
      <c r="E17" s="37" t="s">
        <v>40</v>
      </c>
      <c r="F17" s="40">
        <v>1447389</v>
      </c>
      <c r="G17" s="40"/>
      <c r="H17" s="40"/>
      <c r="I17" s="40">
        <f t="shared" si="0"/>
        <v>1447389</v>
      </c>
      <c r="J17" s="40">
        <v>28947.78</v>
      </c>
      <c r="K17" s="40">
        <v>9552.7674000000006</v>
      </c>
      <c r="L17" s="40"/>
      <c r="M17" s="9">
        <f t="shared" si="3"/>
        <v>1408888.4526</v>
      </c>
      <c r="N17" s="39">
        <v>43763</v>
      </c>
      <c r="O17" s="40">
        <v>1408890</v>
      </c>
      <c r="P17" s="40">
        <v>1408888.4526</v>
      </c>
      <c r="Q17" s="41">
        <f t="shared" si="1"/>
        <v>0</v>
      </c>
      <c r="R17" s="42">
        <f t="shared" si="2"/>
        <v>4.6000001020729542E-3</v>
      </c>
      <c r="S17" s="43" t="s">
        <v>36</v>
      </c>
    </row>
    <row r="18" spans="1:19" ht="28.5" customHeight="1" x14ac:dyDescent="0.35">
      <c r="A18" s="37" t="s">
        <v>27</v>
      </c>
      <c r="B18" s="37">
        <v>349</v>
      </c>
      <c r="C18" s="38">
        <v>43709</v>
      </c>
      <c r="D18" s="39">
        <v>43741</v>
      </c>
      <c r="E18" s="37" t="s">
        <v>40</v>
      </c>
      <c r="F18" s="40">
        <v>1554622</v>
      </c>
      <c r="G18" s="40"/>
      <c r="H18" s="40"/>
      <c r="I18" s="40">
        <f t="shared" si="0"/>
        <v>1554622</v>
      </c>
      <c r="J18" s="40">
        <v>31092.440000000002</v>
      </c>
      <c r="K18" s="40">
        <v>10260.5052</v>
      </c>
      <c r="L18" s="40"/>
      <c r="M18" s="9">
        <f t="shared" si="3"/>
        <v>1513269.0548</v>
      </c>
      <c r="N18" s="39">
        <v>43794</v>
      </c>
      <c r="O18" s="40">
        <v>1513270</v>
      </c>
      <c r="P18" s="40">
        <v>1513269.0548</v>
      </c>
      <c r="Q18" s="41">
        <f t="shared" si="1"/>
        <v>0</v>
      </c>
      <c r="R18" s="42">
        <f t="shared" si="2"/>
        <v>4.6000001020729542E-3</v>
      </c>
      <c r="S18" s="43" t="s">
        <v>36</v>
      </c>
    </row>
    <row r="19" spans="1:19" ht="28.5" customHeight="1" x14ac:dyDescent="0.35">
      <c r="A19" s="37" t="s">
        <v>27</v>
      </c>
      <c r="B19" s="37">
        <v>463</v>
      </c>
      <c r="C19" s="38">
        <v>43739</v>
      </c>
      <c r="D19" s="39">
        <v>43774</v>
      </c>
      <c r="E19" s="37" t="s">
        <v>40</v>
      </c>
      <c r="F19" s="40">
        <v>2305082</v>
      </c>
      <c r="G19" s="40"/>
      <c r="H19" s="40"/>
      <c r="I19" s="40">
        <f t="shared" si="0"/>
        <v>2305082</v>
      </c>
      <c r="J19" s="40">
        <v>46101.64</v>
      </c>
      <c r="K19" s="40">
        <v>15213.5412</v>
      </c>
      <c r="L19" s="40"/>
      <c r="M19" s="9">
        <f t="shared" si="3"/>
        <v>2243766.8188</v>
      </c>
      <c r="N19" s="39">
        <v>43825</v>
      </c>
      <c r="O19" s="40">
        <v>2243770</v>
      </c>
      <c r="P19" s="40">
        <v>2243766.8188</v>
      </c>
      <c r="Q19" s="41">
        <f t="shared" si="1"/>
        <v>0</v>
      </c>
      <c r="R19" s="42">
        <f t="shared" si="2"/>
        <v>4.6000001020729542E-3</v>
      </c>
      <c r="S19" s="43" t="s">
        <v>36</v>
      </c>
    </row>
    <row r="20" spans="1:19" ht="28.5" customHeight="1" x14ac:dyDescent="0.35">
      <c r="A20" s="37" t="s">
        <v>27</v>
      </c>
      <c r="B20" s="37">
        <v>783</v>
      </c>
      <c r="C20" s="38">
        <v>43770</v>
      </c>
      <c r="D20" s="39">
        <v>43802</v>
      </c>
      <c r="E20" s="37" t="s">
        <v>40</v>
      </c>
      <c r="F20" s="40">
        <v>2037085</v>
      </c>
      <c r="G20" s="40">
        <v>29300</v>
      </c>
      <c r="H20" s="40">
        <v>29300</v>
      </c>
      <c r="I20" s="40">
        <f t="shared" si="0"/>
        <v>1978485</v>
      </c>
      <c r="J20" s="40">
        <v>40741.700000000004</v>
      </c>
      <c r="K20" s="40">
        <v>13444.761</v>
      </c>
      <c r="L20" s="40"/>
      <c r="M20" s="9">
        <f t="shared" si="3"/>
        <v>1924298.5390000001</v>
      </c>
      <c r="N20" s="39">
        <v>43857</v>
      </c>
      <c r="O20" s="40">
        <v>1924300</v>
      </c>
      <c r="P20" s="40">
        <v>1924298.5390000001</v>
      </c>
      <c r="Q20" s="41">
        <f t="shared" si="1"/>
        <v>0</v>
      </c>
      <c r="R20" s="42">
        <f t="shared" si="2"/>
        <v>4.6000001020729542E-3</v>
      </c>
      <c r="S20" s="43" t="s">
        <v>36</v>
      </c>
    </row>
    <row r="21" spans="1:19" ht="28.5" customHeight="1" x14ac:dyDescent="0.35">
      <c r="A21" s="37" t="s">
        <v>27</v>
      </c>
      <c r="B21" s="37">
        <v>943</v>
      </c>
      <c r="C21" s="38">
        <v>43800</v>
      </c>
      <c r="D21" s="39">
        <v>43833</v>
      </c>
      <c r="E21" s="37" t="s">
        <v>40</v>
      </c>
      <c r="F21" s="40">
        <v>1103131</v>
      </c>
      <c r="G21" s="40"/>
      <c r="H21" s="40"/>
      <c r="I21" s="40">
        <f t="shared" si="0"/>
        <v>1103131</v>
      </c>
      <c r="J21" s="40">
        <v>22062.62</v>
      </c>
      <c r="K21" s="40">
        <v>7280.6646000000001</v>
      </c>
      <c r="L21" s="40"/>
      <c r="M21" s="9">
        <f t="shared" si="3"/>
        <v>1073787.7153999999</v>
      </c>
      <c r="N21" s="39">
        <v>43886</v>
      </c>
      <c r="O21" s="40">
        <v>1073789</v>
      </c>
      <c r="P21" s="40">
        <v>1073787.7153999999</v>
      </c>
      <c r="Q21" s="41">
        <f t="shared" si="1"/>
        <v>0</v>
      </c>
      <c r="R21" s="42">
        <f t="shared" si="2"/>
        <v>4.6000001020729542E-3</v>
      </c>
      <c r="S21" s="43" t="s">
        <v>36</v>
      </c>
    </row>
    <row r="22" spans="1:19" ht="28.5" customHeight="1" x14ac:dyDescent="0.35">
      <c r="A22" s="37" t="s">
        <v>27</v>
      </c>
      <c r="B22" s="37">
        <v>1215</v>
      </c>
      <c r="C22" s="38">
        <v>43831</v>
      </c>
      <c r="D22" s="39">
        <v>43865</v>
      </c>
      <c r="E22" s="37" t="s">
        <v>40</v>
      </c>
      <c r="F22" s="40">
        <v>1554622</v>
      </c>
      <c r="G22" s="40"/>
      <c r="H22" s="40"/>
      <c r="I22" s="40">
        <f t="shared" si="0"/>
        <v>1554622</v>
      </c>
      <c r="J22" s="40">
        <v>31092.440000000002</v>
      </c>
      <c r="K22" s="40">
        <v>10260.5052</v>
      </c>
      <c r="L22" s="40"/>
      <c r="M22" s="9">
        <f t="shared" si="3"/>
        <v>1513269.0548</v>
      </c>
      <c r="N22" s="39">
        <v>43915</v>
      </c>
      <c r="O22" s="40">
        <v>1513270</v>
      </c>
      <c r="P22" s="40">
        <v>1513269.0548</v>
      </c>
      <c r="Q22" s="41">
        <f t="shared" si="1"/>
        <v>0</v>
      </c>
      <c r="R22" s="42">
        <f t="shared" si="2"/>
        <v>4.6000001020729542E-3</v>
      </c>
      <c r="S22" s="43" t="s">
        <v>36</v>
      </c>
    </row>
    <row r="23" spans="1:19" ht="28.5" customHeight="1" x14ac:dyDescent="0.35">
      <c r="A23" s="37" t="s">
        <v>27</v>
      </c>
      <c r="B23" s="37">
        <v>1330</v>
      </c>
      <c r="C23" s="38">
        <v>43862</v>
      </c>
      <c r="D23" s="39">
        <v>43894</v>
      </c>
      <c r="E23" s="37" t="s">
        <v>40</v>
      </c>
      <c r="F23" s="40">
        <v>2117467</v>
      </c>
      <c r="G23" s="40"/>
      <c r="H23" s="40"/>
      <c r="I23" s="40">
        <f t="shared" si="0"/>
        <v>2117467</v>
      </c>
      <c r="J23" s="40">
        <v>42349.340000000004</v>
      </c>
      <c r="K23" s="40">
        <v>13975.2822</v>
      </c>
      <c r="L23" s="40"/>
      <c r="M23" s="9">
        <f t="shared" si="3"/>
        <v>2061142.3777999999</v>
      </c>
      <c r="N23" s="39">
        <v>43948</v>
      </c>
      <c r="O23" s="40">
        <v>2061145</v>
      </c>
      <c r="P23" s="40">
        <v>2061142.3777999999</v>
      </c>
      <c r="Q23" s="41">
        <f t="shared" si="1"/>
        <v>0</v>
      </c>
      <c r="R23" s="42">
        <f t="shared" si="2"/>
        <v>4.6000001020729542E-3</v>
      </c>
      <c r="S23" s="43" t="s">
        <v>36</v>
      </c>
    </row>
    <row r="24" spans="1:19" ht="28.5" customHeight="1" x14ac:dyDescent="0.35">
      <c r="A24" s="37" t="s">
        <v>27</v>
      </c>
      <c r="B24" s="37">
        <v>1473</v>
      </c>
      <c r="C24" s="38">
        <v>43922</v>
      </c>
      <c r="D24" s="39">
        <v>43958</v>
      </c>
      <c r="E24" s="37" t="s">
        <v>18</v>
      </c>
      <c r="F24" s="40">
        <v>1152541</v>
      </c>
      <c r="G24" s="40"/>
      <c r="H24" s="40"/>
      <c r="I24" s="40">
        <f t="shared" si="0"/>
        <v>1152541</v>
      </c>
      <c r="J24" s="40">
        <v>23050.82</v>
      </c>
      <c r="K24" s="40">
        <v>7606.7705999999998</v>
      </c>
      <c r="L24" s="40"/>
      <c r="M24" s="9">
        <f t="shared" si="3"/>
        <v>1121883.4094</v>
      </c>
      <c r="N24" s="39"/>
      <c r="O24" s="40"/>
      <c r="P24" s="40"/>
      <c r="Q24" s="41">
        <f t="shared" si="1"/>
        <v>1121883.4094</v>
      </c>
      <c r="R24" s="42">
        <f t="shared" si="2"/>
        <v>1121883.4140000001</v>
      </c>
      <c r="S24" s="43" t="s">
        <v>33</v>
      </c>
    </row>
    <row r="25" spans="1:19" ht="28.5" customHeight="1" thickBot="1" x14ac:dyDescent="0.4">
      <c r="A25" s="37" t="s">
        <v>27</v>
      </c>
      <c r="B25" s="37">
        <v>1572</v>
      </c>
      <c r="C25" s="38">
        <v>43952</v>
      </c>
      <c r="D25" s="39">
        <v>43984</v>
      </c>
      <c r="E25" s="37" t="s">
        <v>18</v>
      </c>
      <c r="F25" s="40">
        <v>1199973</v>
      </c>
      <c r="G25" s="40"/>
      <c r="H25" s="40"/>
      <c r="I25" s="40">
        <f t="shared" si="0"/>
        <v>1199973</v>
      </c>
      <c r="J25" s="40">
        <v>23999.46</v>
      </c>
      <c r="K25" s="40">
        <v>7919.8217999999997</v>
      </c>
      <c r="L25" s="40"/>
      <c r="M25" s="9">
        <f t="shared" si="3"/>
        <v>1168053.7182</v>
      </c>
      <c r="N25" s="39"/>
      <c r="O25" s="40"/>
      <c r="P25" s="40"/>
      <c r="Q25" s="41">
        <f t="shared" si="1"/>
        <v>1168053.7182</v>
      </c>
      <c r="R25" s="42">
        <f t="shared" si="2"/>
        <v>2289937.1321999999</v>
      </c>
      <c r="S25" s="43" t="s">
        <v>33</v>
      </c>
    </row>
    <row r="26" spans="1:19" ht="15" customHeight="1" x14ac:dyDescent="0.35">
      <c r="A26" s="168" t="s">
        <v>16</v>
      </c>
      <c r="B26" s="169"/>
      <c r="C26" s="169"/>
      <c r="D26" s="169"/>
      <c r="E26" s="169"/>
      <c r="F26" s="169"/>
      <c r="G26" s="169"/>
      <c r="H26" s="169"/>
      <c r="I26" s="169"/>
      <c r="J26" s="169"/>
      <c r="K26" s="169"/>
      <c r="L26" s="174"/>
      <c r="M26" s="174"/>
      <c r="N26" s="169"/>
      <c r="O26" s="169"/>
      <c r="P26" s="169"/>
      <c r="Q26" s="16">
        <f>SUM(Q10:Q25)</f>
        <v>2289937.1321999999</v>
      </c>
      <c r="R26" s="17">
        <f>+Q26/$Q$26</f>
        <v>1</v>
      </c>
      <c r="S26" s="32"/>
    </row>
    <row r="27" spans="1:19" ht="15.75" customHeight="1" x14ac:dyDescent="0.35">
      <c r="A27" s="170" t="s">
        <v>17</v>
      </c>
      <c r="B27" s="171"/>
      <c r="C27" s="171"/>
      <c r="D27" s="171"/>
      <c r="E27" s="171"/>
      <c r="F27" s="171"/>
      <c r="G27" s="171"/>
      <c r="H27" s="171"/>
      <c r="I27" s="171"/>
      <c r="J27" s="171"/>
      <c r="K27" s="171"/>
      <c r="L27" s="171"/>
      <c r="M27" s="171"/>
      <c r="N27" s="171"/>
      <c r="O27" s="171"/>
      <c r="P27" s="171"/>
      <c r="Q27" s="12">
        <f>+Q10</f>
        <v>0</v>
      </c>
      <c r="R27" s="13">
        <f>+Q27/$Q$26</f>
        <v>0</v>
      </c>
      <c r="S27" s="33"/>
    </row>
    <row r="28" spans="1:19" ht="15.75" customHeight="1" thickBot="1" x14ac:dyDescent="0.4">
      <c r="A28" s="172" t="s">
        <v>18</v>
      </c>
      <c r="B28" s="173"/>
      <c r="C28" s="173"/>
      <c r="D28" s="173"/>
      <c r="E28" s="173"/>
      <c r="F28" s="173"/>
      <c r="G28" s="173"/>
      <c r="H28" s="173"/>
      <c r="I28" s="173"/>
      <c r="J28" s="173"/>
      <c r="K28" s="173"/>
      <c r="L28" s="173"/>
      <c r="M28" s="173"/>
      <c r="N28" s="173"/>
      <c r="O28" s="173"/>
      <c r="P28" s="173"/>
      <c r="Q28" s="14">
        <f>+Q26-Q27</f>
        <v>2289937.1321999999</v>
      </c>
      <c r="R28" s="35">
        <f>+Q28/$Q$26</f>
        <v>1</v>
      </c>
      <c r="S28" s="34"/>
    </row>
    <row r="29" spans="1:19" x14ac:dyDescent="0.35">
      <c r="S29" s="18"/>
    </row>
    <row r="30" spans="1:19" x14ac:dyDescent="0.35">
      <c r="A30" s="4" t="s">
        <v>19</v>
      </c>
      <c r="B30" s="5"/>
      <c r="C30" s="5"/>
    </row>
    <row r="31" spans="1:19" x14ac:dyDescent="0.35">
      <c r="A31" s="4"/>
      <c r="B31" s="5"/>
      <c r="C31" s="5"/>
    </row>
    <row r="32" spans="1:19" x14ac:dyDescent="0.35">
      <c r="A32" s="6"/>
      <c r="B32" s="5"/>
      <c r="C32" s="5"/>
    </row>
    <row r="33" spans="1:3" x14ac:dyDescent="0.35">
      <c r="A33" s="4"/>
      <c r="B33" s="5"/>
      <c r="C33" s="5"/>
    </row>
    <row r="34" spans="1:3" x14ac:dyDescent="0.35">
      <c r="A34" s="7" t="s">
        <v>20</v>
      </c>
      <c r="B34" s="5"/>
      <c r="C34" s="5"/>
    </row>
    <row r="35" spans="1:3" x14ac:dyDescent="0.35">
      <c r="A35" s="4" t="s">
        <v>21</v>
      </c>
      <c r="B35" s="5"/>
      <c r="C35" s="5"/>
    </row>
    <row r="36" spans="1:3" x14ac:dyDescent="0.35">
      <c r="A36" s="4" t="s">
        <v>22</v>
      </c>
      <c r="B36" s="5"/>
      <c r="C36" s="5"/>
    </row>
    <row r="37" spans="1:3" x14ac:dyDescent="0.35">
      <c r="A37" s="5"/>
      <c r="B37" s="5"/>
      <c r="C37" s="5"/>
    </row>
  </sheetData>
  <mergeCells count="11">
    <mergeCell ref="A6:S6"/>
    <mergeCell ref="A1:S1"/>
    <mergeCell ref="A2:S2"/>
    <mergeCell ref="A3:S3"/>
    <mergeCell ref="A4:S4"/>
    <mergeCell ref="A5:S5"/>
    <mergeCell ref="A7:S7"/>
    <mergeCell ref="A8:S8"/>
    <mergeCell ref="A26:P26"/>
    <mergeCell ref="A27:P27"/>
    <mergeCell ref="A28:P28"/>
  </mergeCells>
  <conditionalFormatting sqref="A26 R26 Q27 A10:R25">
    <cfRule type="expression" dxfId="56" priority="26" stopIfTrue="1">
      <formula>$S10="VENCIDA"</formula>
    </cfRule>
    <cfRule type="expression" dxfId="55" priority="27" stopIfTrue="1">
      <formula>$S10="CORRIENTE"</formula>
    </cfRule>
    <cfRule type="expression" dxfId="54" priority="28" stopIfTrue="1">
      <formula>$S10="CASTIGADA"</formula>
    </cfRule>
    <cfRule type="expression" dxfId="53" priority="29" stopIfTrue="1">
      <formula>$S10="DEVUELTA"</formula>
    </cfRule>
    <cfRule type="expression" dxfId="52" priority="30" stopIfTrue="1">
      <formula>$S10="CANCELADA"</formula>
    </cfRule>
  </conditionalFormatting>
  <conditionalFormatting sqref="R27:R28">
    <cfRule type="expression" dxfId="51" priority="21" stopIfTrue="1">
      <formula>$S27="VENCIDA"</formula>
    </cfRule>
    <cfRule type="expression" dxfId="50" priority="22" stopIfTrue="1">
      <formula>$S27="CORRIENTE"</formula>
    </cfRule>
    <cfRule type="expression" dxfId="49" priority="23" stopIfTrue="1">
      <formula>$S27="CASTIGADA"</formula>
    </cfRule>
    <cfRule type="expression" dxfId="48" priority="24" stopIfTrue="1">
      <formula>$S27="DEVUELTA"</formula>
    </cfRule>
    <cfRule type="expression" dxfId="47" priority="25" stopIfTrue="1">
      <formula>$S27="CANCELADA"</formula>
    </cfRule>
  </conditionalFormatting>
  <conditionalFormatting sqref="A27">
    <cfRule type="expression" dxfId="46" priority="16" stopIfTrue="1">
      <formula>$S27="VENCIDA"</formula>
    </cfRule>
    <cfRule type="expression" dxfId="45" priority="17" stopIfTrue="1">
      <formula>$S27="CORRIENTE"</formula>
    </cfRule>
    <cfRule type="expression" dxfId="44" priority="18" stopIfTrue="1">
      <formula>$S27="CASTIGADA"</formula>
    </cfRule>
    <cfRule type="expression" dxfId="43" priority="19" stopIfTrue="1">
      <formula>$S27="DEVUELTA"</formula>
    </cfRule>
    <cfRule type="expression" dxfId="42" priority="20" stopIfTrue="1">
      <formula>$S27="CANCELADA"</formula>
    </cfRule>
  </conditionalFormatting>
  <conditionalFormatting sqref="Q26">
    <cfRule type="expression" dxfId="41" priority="11" stopIfTrue="1">
      <formula>$S26="VENCIDA"</formula>
    </cfRule>
    <cfRule type="expression" dxfId="40" priority="12" stopIfTrue="1">
      <formula>$S26="CORRIENTE"</formula>
    </cfRule>
    <cfRule type="expression" dxfId="39" priority="13" stopIfTrue="1">
      <formula>$S26="CASTIGADA"</formula>
    </cfRule>
    <cfRule type="expression" dxfId="38" priority="14" stopIfTrue="1">
      <formula>$S26="DEVUELTA"</formula>
    </cfRule>
    <cfRule type="expression" dxfId="37" priority="15" stopIfTrue="1">
      <formula>$S26="CANCELADA"</formula>
    </cfRule>
  </conditionalFormatting>
  <conditionalFormatting sqref="Q27">
    <cfRule type="expression" dxfId="36" priority="6" stopIfTrue="1">
      <formula>$S27="VENCIDA"</formula>
    </cfRule>
    <cfRule type="expression" dxfId="35" priority="7" stopIfTrue="1">
      <formula>$S27="CORRIENTE"</formula>
    </cfRule>
    <cfRule type="expression" dxfId="34" priority="8" stopIfTrue="1">
      <formula>$S27="CASTIGADA"</formula>
    </cfRule>
    <cfRule type="expression" dxfId="33" priority="9" stopIfTrue="1">
      <formula>$S27="DEVUELTA"</formula>
    </cfRule>
    <cfRule type="expression" dxfId="32" priority="10" stopIfTrue="1">
      <formula>$S27="CANCELADA"</formula>
    </cfRule>
  </conditionalFormatting>
  <conditionalFormatting sqref="Q28">
    <cfRule type="expression" dxfId="31" priority="1" stopIfTrue="1">
      <formula>$S28="VENCIDA"</formula>
    </cfRule>
    <cfRule type="expression" dxfId="30" priority="2" stopIfTrue="1">
      <formula>$S28="CORRIENTE"</formula>
    </cfRule>
    <cfRule type="expression" dxfId="29" priority="3" stopIfTrue="1">
      <formula>$S28="CASTIGADA"</formula>
    </cfRule>
    <cfRule type="expression" dxfId="28" priority="4" stopIfTrue="1">
      <formula>$S28="DEVUELTA"</formula>
    </cfRule>
    <cfRule type="expression" dxfId="27" priority="5" stopIfTrue="1">
      <formula>$S28="CANCELADA"</formula>
    </cfRule>
  </conditionalFormatting>
  <printOptions horizontalCentered="1" verticalCentered="1"/>
  <pageMargins left="0.11811023622047245" right="0.19685039370078741" top="0.15748031496062992" bottom="0.23622047244094491" header="0.15748031496062992" footer="0.23622047244094491"/>
  <pageSetup scale="99" orientation="landscape" horizontalDpi="0" verticalDpi="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8"/>
  <sheetViews>
    <sheetView topLeftCell="A4" zoomScaleNormal="100" workbookViewId="0">
      <selection activeCell="C13" sqref="C13"/>
    </sheetView>
  </sheetViews>
  <sheetFormatPr baseColWidth="10" defaultRowHeight="14.5" x14ac:dyDescent="0.35"/>
  <cols>
    <col min="1" max="1" width="9" customWidth="1"/>
    <col min="2" max="2" width="9.81640625" bestFit="1" customWidth="1"/>
    <col min="3" max="3" width="11.453125" customWidth="1"/>
    <col min="4" max="4" width="10.1796875" bestFit="1" customWidth="1"/>
    <col min="5" max="5" width="17.453125" customWidth="1"/>
    <col min="6" max="6" width="13.7265625" bestFit="1" customWidth="1"/>
    <col min="7" max="7" width="11.26953125" customWidth="1"/>
    <col min="8" max="8" width="14.26953125" customWidth="1"/>
    <col min="9" max="9" width="13.7265625" customWidth="1"/>
    <col min="10" max="10" width="12.7265625" bestFit="1" customWidth="1"/>
    <col min="11" max="11" width="10.26953125" hidden="1" customWidth="1"/>
    <col min="12" max="12" width="10.26953125" customWidth="1"/>
    <col min="13" max="13" width="13.7265625" bestFit="1" customWidth="1"/>
    <col min="14" max="16" width="13.7265625" hidden="1" customWidth="1"/>
    <col min="17" max="17" width="12.54296875" customWidth="1"/>
    <col min="18" max="18" width="12.1796875" customWidth="1"/>
    <col min="19" max="19" width="11.453125" customWidth="1"/>
  </cols>
  <sheetData>
    <row r="1" spans="1:18" ht="22.5" x14ac:dyDescent="0.35">
      <c r="A1" s="167" t="s">
        <v>43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167"/>
      <c r="P1" s="167"/>
      <c r="Q1" s="167"/>
      <c r="R1" s="167"/>
    </row>
    <row r="2" spans="1:18" ht="22.5" x14ac:dyDescent="0.35">
      <c r="A2" s="167" t="s">
        <v>1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7"/>
    </row>
    <row r="3" spans="1:18" ht="22.5" x14ac:dyDescent="0.35">
      <c r="A3" s="167"/>
      <c r="B3" s="167"/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  <c r="P3" s="167"/>
      <c r="Q3" s="167"/>
      <c r="R3" s="167"/>
    </row>
    <row r="4" spans="1:18" ht="22.5" x14ac:dyDescent="0.35">
      <c r="A4" s="167" t="s">
        <v>2</v>
      </c>
      <c r="B4" s="167"/>
      <c r="C4" s="167"/>
      <c r="D4" s="167"/>
      <c r="E4" s="167"/>
      <c r="F4" s="167"/>
      <c r="G4" s="167"/>
      <c r="H4" s="167"/>
      <c r="I4" s="167"/>
      <c r="J4" s="167"/>
      <c r="K4" s="167"/>
      <c r="L4" s="167"/>
      <c r="M4" s="167"/>
      <c r="N4" s="167"/>
      <c r="O4" s="167"/>
      <c r="P4" s="167"/>
      <c r="Q4" s="167"/>
      <c r="R4" s="167"/>
    </row>
    <row r="5" spans="1:18" ht="22.5" x14ac:dyDescent="0.35">
      <c r="A5" s="167" t="s">
        <v>44</v>
      </c>
      <c r="B5" s="167"/>
      <c r="C5" s="167"/>
      <c r="D5" s="167"/>
      <c r="E5" s="167"/>
      <c r="F5" s="167"/>
      <c r="G5" s="167"/>
      <c r="H5" s="167"/>
      <c r="I5" s="167"/>
      <c r="J5" s="167"/>
      <c r="K5" s="167"/>
      <c r="L5" s="167"/>
      <c r="M5" s="167"/>
      <c r="N5" s="167"/>
      <c r="O5" s="167"/>
      <c r="P5" s="167"/>
      <c r="Q5" s="167"/>
      <c r="R5" s="167"/>
    </row>
    <row r="6" spans="1:18" ht="22.5" x14ac:dyDescent="0.35">
      <c r="A6" s="167" t="s">
        <v>48</v>
      </c>
      <c r="B6" s="167"/>
      <c r="C6" s="167"/>
      <c r="D6" s="167"/>
      <c r="E6" s="167"/>
      <c r="F6" s="167"/>
      <c r="G6" s="167"/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/>
    </row>
    <row r="7" spans="1:18" ht="23" thickBot="1" x14ac:dyDescent="0.4">
      <c r="A7" s="167"/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</row>
    <row r="8" spans="1:18" s="15" customFormat="1" ht="30.75" customHeight="1" thickBot="1" x14ac:dyDescent="0.35">
      <c r="A8" s="44" t="s">
        <v>3</v>
      </c>
      <c r="B8" s="45" t="s">
        <v>4</v>
      </c>
      <c r="C8" s="45" t="s">
        <v>5</v>
      </c>
      <c r="D8" s="45" t="s">
        <v>6</v>
      </c>
      <c r="E8" s="46" t="s">
        <v>7</v>
      </c>
      <c r="F8" s="45" t="s">
        <v>8</v>
      </c>
      <c r="G8" s="45" t="s">
        <v>9</v>
      </c>
      <c r="H8" s="45" t="s">
        <v>10</v>
      </c>
      <c r="I8" s="45" t="s">
        <v>11</v>
      </c>
      <c r="J8" s="45" t="s">
        <v>12</v>
      </c>
      <c r="K8" s="45" t="s">
        <v>13</v>
      </c>
      <c r="L8" s="45" t="s">
        <v>41</v>
      </c>
      <c r="M8" s="45" t="s">
        <v>14</v>
      </c>
      <c r="N8" s="45" t="s">
        <v>23</v>
      </c>
      <c r="O8" s="45" t="s">
        <v>24</v>
      </c>
      <c r="P8" s="45" t="s">
        <v>25</v>
      </c>
      <c r="Q8" s="45" t="s">
        <v>26</v>
      </c>
      <c r="R8" s="45" t="s">
        <v>15</v>
      </c>
    </row>
    <row r="9" spans="1:18" ht="28.5" customHeight="1" x14ac:dyDescent="0.35">
      <c r="A9" s="51" t="s">
        <v>42</v>
      </c>
      <c r="B9" s="52">
        <v>9899</v>
      </c>
      <c r="C9" s="53">
        <v>45231</v>
      </c>
      <c r="D9" s="54">
        <v>45264</v>
      </c>
      <c r="E9" s="52" t="s">
        <v>35</v>
      </c>
      <c r="F9" s="55">
        <v>9829450</v>
      </c>
      <c r="G9" s="55">
        <v>137600</v>
      </c>
      <c r="H9" s="55">
        <v>51200</v>
      </c>
      <c r="I9" s="55">
        <f>F9-G9-H9</f>
        <v>9640650</v>
      </c>
      <c r="J9" s="55">
        <v>196589</v>
      </c>
      <c r="K9" s="55">
        <v>0</v>
      </c>
      <c r="L9" s="55">
        <v>242300</v>
      </c>
      <c r="M9" s="55">
        <f>I9-J9-K9-L9</f>
        <v>9201761</v>
      </c>
      <c r="N9" s="54"/>
      <c r="O9" s="55"/>
      <c r="P9" s="55"/>
      <c r="Q9" s="56">
        <v>298957</v>
      </c>
      <c r="R9" s="57">
        <f>+Q9</f>
        <v>298957</v>
      </c>
    </row>
    <row r="10" spans="1:18" ht="28.5" customHeight="1" x14ac:dyDescent="0.35">
      <c r="A10" s="58" t="s">
        <v>42</v>
      </c>
      <c r="B10" s="52">
        <v>10664</v>
      </c>
      <c r="C10" s="53">
        <v>45292</v>
      </c>
      <c r="D10" s="54">
        <v>45323</v>
      </c>
      <c r="E10" s="52" t="s">
        <v>35</v>
      </c>
      <c r="F10" s="55">
        <v>5058430</v>
      </c>
      <c r="G10" s="55">
        <v>34400</v>
      </c>
      <c r="H10" s="55">
        <v>50000</v>
      </c>
      <c r="I10" s="55">
        <f t="shared" ref="I10:I16" si="0">F10-G10-H10</f>
        <v>4974030</v>
      </c>
      <c r="J10" s="55">
        <v>101168.6</v>
      </c>
      <c r="K10" s="55">
        <v>0</v>
      </c>
      <c r="L10" s="55"/>
      <c r="M10" s="55">
        <f t="shared" ref="M10:M15" si="1">I10-J10-K10-L10</f>
        <v>4872861.4000000004</v>
      </c>
      <c r="N10" s="54"/>
      <c r="O10" s="55"/>
      <c r="P10" s="55"/>
      <c r="Q10" s="56">
        <v>75751.400000000373</v>
      </c>
      <c r="R10" s="57">
        <f>R9+Q10</f>
        <v>374708.40000000037</v>
      </c>
    </row>
    <row r="11" spans="1:18" ht="28.5" customHeight="1" x14ac:dyDescent="0.35">
      <c r="A11" s="58" t="s">
        <v>42</v>
      </c>
      <c r="B11" s="52">
        <v>11378</v>
      </c>
      <c r="C11" s="53">
        <v>45352</v>
      </c>
      <c r="D11" s="54">
        <v>45383</v>
      </c>
      <c r="E11" s="52" t="s">
        <v>35</v>
      </c>
      <c r="F11" s="55">
        <v>8283440</v>
      </c>
      <c r="G11" s="55">
        <v>103200</v>
      </c>
      <c r="H11" s="55">
        <v>196400</v>
      </c>
      <c r="I11" s="55">
        <f t="shared" si="0"/>
        <v>7983840</v>
      </c>
      <c r="J11" s="55">
        <v>165668.80000000002</v>
      </c>
      <c r="K11" s="55"/>
      <c r="L11" s="55"/>
      <c r="M11" s="55">
        <f t="shared" si="1"/>
        <v>7818171.2000000002</v>
      </c>
      <c r="N11" s="54"/>
      <c r="O11" s="55"/>
      <c r="P11" s="55"/>
      <c r="Q11" s="56">
        <v>107805.20000000019</v>
      </c>
      <c r="R11" s="57">
        <f>R10+Q11</f>
        <v>482513.60000000056</v>
      </c>
    </row>
    <row r="12" spans="1:18" ht="28.5" customHeight="1" x14ac:dyDescent="0.35">
      <c r="A12" s="51" t="s">
        <v>42</v>
      </c>
      <c r="B12" s="52">
        <v>11535</v>
      </c>
      <c r="C12" s="53">
        <v>45444</v>
      </c>
      <c r="D12" s="54">
        <v>45475</v>
      </c>
      <c r="E12" s="52" t="s">
        <v>46</v>
      </c>
      <c r="F12" s="55">
        <v>6665390</v>
      </c>
      <c r="G12" s="55">
        <v>78529</v>
      </c>
      <c r="H12" s="55">
        <v>186000</v>
      </c>
      <c r="I12" s="55">
        <f t="shared" si="0"/>
        <v>6400861</v>
      </c>
      <c r="J12" s="55">
        <v>133307.79999999999</v>
      </c>
      <c r="K12" s="55"/>
      <c r="L12" s="55"/>
      <c r="M12" s="55">
        <f t="shared" si="1"/>
        <v>6267553.2000000002</v>
      </c>
      <c r="N12" s="54"/>
      <c r="O12" s="55"/>
      <c r="P12" s="55"/>
      <c r="Q12" s="56">
        <v>5742811.2000000002</v>
      </c>
      <c r="R12" s="57">
        <f t="shared" ref="R12:R16" si="2">R11+Q12</f>
        <v>6225324.8000000007</v>
      </c>
    </row>
    <row r="13" spans="1:18" ht="28.5" customHeight="1" x14ac:dyDescent="0.35">
      <c r="A13" s="58" t="s">
        <v>42</v>
      </c>
      <c r="B13" s="52">
        <v>11585</v>
      </c>
      <c r="C13" s="53">
        <v>45474</v>
      </c>
      <c r="D13" s="54">
        <v>45505</v>
      </c>
      <c r="E13" s="52" t="s">
        <v>47</v>
      </c>
      <c r="F13" s="55">
        <v>5463080</v>
      </c>
      <c r="G13" s="55">
        <v>68800</v>
      </c>
      <c r="H13" s="55">
        <v>180800</v>
      </c>
      <c r="I13" s="55">
        <f t="shared" si="0"/>
        <v>5213480</v>
      </c>
      <c r="J13" s="55">
        <v>109261.6</v>
      </c>
      <c r="K13" s="55"/>
      <c r="L13" s="55"/>
      <c r="M13" s="55">
        <f t="shared" si="1"/>
        <v>5104218.4000000004</v>
      </c>
      <c r="N13" s="54"/>
      <c r="O13" s="55"/>
      <c r="P13" s="55"/>
      <c r="Q13" s="56">
        <v>5104218.4000000004</v>
      </c>
      <c r="R13" s="57">
        <f t="shared" si="2"/>
        <v>11329543.200000001</v>
      </c>
    </row>
    <row r="14" spans="1:18" ht="28.5" customHeight="1" x14ac:dyDescent="0.35">
      <c r="A14" s="58" t="s">
        <v>42</v>
      </c>
      <c r="B14" s="52">
        <v>11634</v>
      </c>
      <c r="C14" s="53">
        <v>45505</v>
      </c>
      <c r="D14" s="54">
        <v>45537</v>
      </c>
      <c r="E14" s="52" t="s">
        <v>45</v>
      </c>
      <c r="F14" s="55">
        <v>6911170</v>
      </c>
      <c r="G14" s="55">
        <v>51600</v>
      </c>
      <c r="H14" s="55">
        <v>129200</v>
      </c>
      <c r="I14" s="55">
        <f t="shared" si="0"/>
        <v>6730370</v>
      </c>
      <c r="J14" s="55">
        <v>138223.4</v>
      </c>
      <c r="K14" s="55"/>
      <c r="L14" s="55"/>
      <c r="M14" s="55">
        <f t="shared" si="1"/>
        <v>6592146.5999999996</v>
      </c>
      <c r="N14" s="54"/>
      <c r="O14" s="55"/>
      <c r="P14" s="55"/>
      <c r="Q14" s="56">
        <v>6592146.5999999996</v>
      </c>
      <c r="R14" s="57">
        <f t="shared" si="2"/>
        <v>17921689.800000001</v>
      </c>
    </row>
    <row r="15" spans="1:18" ht="28.5" customHeight="1" x14ac:dyDescent="0.35">
      <c r="A15" s="50" t="s">
        <v>42</v>
      </c>
      <c r="B15" s="37">
        <v>11683</v>
      </c>
      <c r="C15" s="38">
        <v>45559</v>
      </c>
      <c r="D15" s="39">
        <v>45566</v>
      </c>
      <c r="E15" s="37" t="s">
        <v>28</v>
      </c>
      <c r="F15" s="40">
        <v>7796870</v>
      </c>
      <c r="G15" s="40">
        <v>154800</v>
      </c>
      <c r="H15" s="40">
        <v>154400</v>
      </c>
      <c r="I15" s="59">
        <f t="shared" si="0"/>
        <v>7487670</v>
      </c>
      <c r="J15" s="59">
        <v>155937.4</v>
      </c>
      <c r="K15" s="59"/>
      <c r="L15" s="59"/>
      <c r="M15" s="59">
        <f t="shared" si="1"/>
        <v>7331732.5999999996</v>
      </c>
      <c r="N15" s="60"/>
      <c r="O15" s="59"/>
      <c r="P15" s="59"/>
      <c r="Q15" s="61">
        <v>7331732.5999999996</v>
      </c>
      <c r="R15" s="62">
        <f t="shared" si="2"/>
        <v>25253422.399999999</v>
      </c>
    </row>
    <row r="16" spans="1:18" ht="28.5" customHeight="1" x14ac:dyDescent="0.35">
      <c r="A16" s="50" t="s">
        <v>42</v>
      </c>
      <c r="B16" s="37">
        <v>11773</v>
      </c>
      <c r="C16" s="38">
        <v>45589</v>
      </c>
      <c r="D16" s="39">
        <v>45597</v>
      </c>
      <c r="E16" s="37" t="s">
        <v>28</v>
      </c>
      <c r="F16" s="40">
        <v>7968820</v>
      </c>
      <c r="G16" s="40">
        <v>86000</v>
      </c>
      <c r="H16" s="40">
        <v>193600</v>
      </c>
      <c r="I16" s="59">
        <f t="shared" si="0"/>
        <v>7689220</v>
      </c>
      <c r="J16" s="59">
        <v>159376.4</v>
      </c>
      <c r="K16" s="59"/>
      <c r="L16" s="59"/>
      <c r="M16" s="59">
        <f t="shared" ref="M16" si="3">I16-J16-K16-L16</f>
        <v>7529843.5999999996</v>
      </c>
      <c r="N16" s="60"/>
      <c r="O16" s="59"/>
      <c r="P16" s="59"/>
      <c r="Q16" s="61">
        <v>7529843.5999999996</v>
      </c>
      <c r="R16" s="62">
        <f t="shared" si="2"/>
        <v>32783266</v>
      </c>
    </row>
    <row r="17" spans="1:18" ht="15" customHeight="1" x14ac:dyDescent="0.35">
      <c r="A17" s="175" t="s">
        <v>16</v>
      </c>
      <c r="B17" s="174"/>
      <c r="C17" s="174"/>
      <c r="D17" s="174"/>
      <c r="E17" s="174"/>
      <c r="F17" s="174"/>
      <c r="G17" s="174"/>
      <c r="H17" s="174"/>
      <c r="I17" s="174"/>
      <c r="J17" s="174"/>
      <c r="K17" s="174"/>
      <c r="L17" s="174"/>
      <c r="M17" s="174"/>
      <c r="N17" s="174"/>
      <c r="O17" s="174"/>
      <c r="P17" s="174"/>
      <c r="Q17" s="48">
        <f>SUM(Q9:Q16)</f>
        <v>32783266</v>
      </c>
      <c r="R17" s="49">
        <f>+Q17/$Q$17</f>
        <v>1</v>
      </c>
    </row>
    <row r="18" spans="1:18" ht="15.75" customHeight="1" x14ac:dyDescent="0.35">
      <c r="A18" s="170" t="s">
        <v>17</v>
      </c>
      <c r="B18" s="171"/>
      <c r="C18" s="171"/>
      <c r="D18" s="171"/>
      <c r="E18" s="171"/>
      <c r="F18" s="171"/>
      <c r="G18" s="171"/>
      <c r="H18" s="171"/>
      <c r="I18" s="171"/>
      <c r="J18" s="171"/>
      <c r="K18" s="171"/>
      <c r="L18" s="171"/>
      <c r="M18" s="171"/>
      <c r="N18" s="171"/>
      <c r="O18" s="171"/>
      <c r="P18" s="171"/>
      <c r="Q18" s="12">
        <f>Q9+Q10+Q11+Q12+Q13+Q14</f>
        <v>17921689.800000001</v>
      </c>
      <c r="R18" s="13">
        <f>+Q18/$Q$17</f>
        <v>0.54667188436929992</v>
      </c>
    </row>
    <row r="19" spans="1:18" ht="15.75" customHeight="1" thickBot="1" x14ac:dyDescent="0.4">
      <c r="A19" s="172" t="s">
        <v>18</v>
      </c>
      <c r="B19" s="173"/>
      <c r="C19" s="173"/>
      <c r="D19" s="173"/>
      <c r="E19" s="173"/>
      <c r="F19" s="173"/>
      <c r="G19" s="173"/>
      <c r="H19" s="173"/>
      <c r="I19" s="173"/>
      <c r="J19" s="173"/>
      <c r="K19" s="173"/>
      <c r="L19" s="173"/>
      <c r="M19" s="173"/>
      <c r="N19" s="173"/>
      <c r="O19" s="173"/>
      <c r="P19" s="173"/>
      <c r="Q19" s="14">
        <f>+Q17-Q18</f>
        <v>14861576.199999999</v>
      </c>
      <c r="R19" s="35">
        <f>+Q19/$Q$17</f>
        <v>0.45332811563070008</v>
      </c>
    </row>
    <row r="21" spans="1:18" x14ac:dyDescent="0.35">
      <c r="A21" s="4" t="s">
        <v>19</v>
      </c>
      <c r="B21" s="5"/>
      <c r="C21" s="5"/>
    </row>
    <row r="22" spans="1:18" x14ac:dyDescent="0.35">
      <c r="A22" s="4"/>
      <c r="B22" s="5"/>
      <c r="C22" s="5"/>
    </row>
    <row r="23" spans="1:18" x14ac:dyDescent="0.35">
      <c r="A23" s="6"/>
      <c r="B23" s="5"/>
      <c r="C23" s="5"/>
    </row>
    <row r="24" spans="1:18" x14ac:dyDescent="0.35">
      <c r="A24" s="4"/>
      <c r="B24" s="5"/>
      <c r="C24" s="5"/>
    </row>
    <row r="25" spans="1:18" x14ac:dyDescent="0.35">
      <c r="A25" s="7" t="s">
        <v>20</v>
      </c>
      <c r="B25" s="5"/>
      <c r="C25" s="5"/>
    </row>
    <row r="26" spans="1:18" x14ac:dyDescent="0.35">
      <c r="A26" s="4" t="s">
        <v>21</v>
      </c>
      <c r="B26" s="5"/>
      <c r="C26" s="5"/>
    </row>
    <row r="27" spans="1:18" x14ac:dyDescent="0.35">
      <c r="A27" s="4" t="s">
        <v>22</v>
      </c>
      <c r="B27" s="5"/>
      <c r="C27" s="5"/>
    </row>
    <row r="28" spans="1:18" x14ac:dyDescent="0.35">
      <c r="A28" s="5"/>
      <c r="B28" s="5"/>
      <c r="C28" s="5"/>
    </row>
  </sheetData>
  <mergeCells count="10">
    <mergeCell ref="A6:R6"/>
    <mergeCell ref="A7:R7"/>
    <mergeCell ref="A17:P17"/>
    <mergeCell ref="A18:P18"/>
    <mergeCell ref="A19:P19"/>
    <mergeCell ref="A5:R5"/>
    <mergeCell ref="A1:R1"/>
    <mergeCell ref="A2:R2"/>
    <mergeCell ref="A3:R3"/>
    <mergeCell ref="A4:R4"/>
  </mergeCells>
  <conditionalFormatting sqref="Q17:R19 A17:A18 A9:R16">
    <cfRule type="expression" dxfId="26" priority="57" stopIfTrue="1">
      <formula>#REF!="VENCIDA"</formula>
    </cfRule>
    <cfRule type="expression" dxfId="25" priority="58" stopIfTrue="1">
      <formula>#REF!="CORRIENTE"</formula>
    </cfRule>
    <cfRule type="expression" dxfId="24" priority="59" stopIfTrue="1">
      <formula>#REF!="CASTIGADA"</formula>
    </cfRule>
    <cfRule type="expression" dxfId="23" priority="60" stopIfTrue="1">
      <formula>#REF!="DEVUELTA"</formula>
    </cfRule>
    <cfRule type="expression" dxfId="22" priority="61" stopIfTrue="1">
      <formula>#REF!="CANCELADA"</formula>
    </cfRule>
  </conditionalFormatting>
  <printOptions horizontalCentered="1" verticalCentered="1"/>
  <pageMargins left="0.11811023622047245" right="0.19685039370078741" top="0.15748031496062992" bottom="0.23622047244094491" header="0.15748031496062992" footer="0.23622047244094491"/>
  <pageSetup scale="56" orientation="landscape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5"/>
  <sheetViews>
    <sheetView showGridLines="0" zoomScale="80" zoomScaleNormal="80" workbookViewId="0">
      <selection activeCell="B4" sqref="B4:C4"/>
    </sheetView>
  </sheetViews>
  <sheetFormatPr baseColWidth="10" defaultRowHeight="14.5" x14ac:dyDescent="0.35"/>
  <cols>
    <col min="1" max="1" width="44.7265625" bestFit="1" customWidth="1"/>
    <col min="2" max="2" width="13.26953125" bestFit="1" customWidth="1"/>
    <col min="3" max="3" width="19.453125" style="75" bestFit="1" customWidth="1"/>
  </cols>
  <sheetData>
    <row r="2" spans="1:3" ht="15" thickBot="1" x14ac:dyDescent="0.4"/>
    <row r="3" spans="1:3" ht="15" thickBot="1" x14ac:dyDescent="0.4">
      <c r="A3" s="104" t="s">
        <v>115</v>
      </c>
      <c r="B3" s="105" t="s">
        <v>118</v>
      </c>
      <c r="C3" s="106" t="s">
        <v>117</v>
      </c>
    </row>
    <row r="4" spans="1:3" ht="15" thickBot="1" x14ac:dyDescent="0.4">
      <c r="A4" s="102" t="s">
        <v>114</v>
      </c>
      <c r="B4" s="103">
        <v>8</v>
      </c>
      <c r="C4" s="101">
        <v>32783266</v>
      </c>
    </row>
    <row r="5" spans="1:3" ht="15" thickBot="1" x14ac:dyDescent="0.4">
      <c r="A5" s="107" t="s">
        <v>116</v>
      </c>
      <c r="B5" s="108">
        <v>8</v>
      </c>
      <c r="C5" s="106">
        <v>32783266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K16"/>
  <sheetViews>
    <sheetView showGridLines="0" topLeftCell="W1" zoomScale="80" zoomScaleNormal="80" workbookViewId="0">
      <selection activeCell="AG5" sqref="AG5"/>
    </sheetView>
  </sheetViews>
  <sheetFormatPr baseColWidth="10" defaultRowHeight="14.5" x14ac:dyDescent="0.35"/>
  <cols>
    <col min="1" max="1" width="10.90625" style="5"/>
    <col min="2" max="2" width="20.54296875" style="5" bestFit="1" customWidth="1"/>
    <col min="3" max="3" width="9" style="5" customWidth="1"/>
    <col min="4" max="4" width="9.81640625" style="5" bestFit="1" customWidth="1"/>
    <col min="5" max="5" width="10.36328125" style="5" bestFit="1" customWidth="1"/>
    <col min="6" max="6" width="22.26953125" style="5" customWidth="1"/>
    <col min="7" max="7" width="11.453125" style="63" customWidth="1"/>
    <col min="8" max="8" width="10.1796875" style="63" bestFit="1" customWidth="1"/>
    <col min="9" max="9" width="14.08984375" style="63" customWidth="1"/>
    <col min="10" max="10" width="17.453125" style="5" customWidth="1"/>
    <col min="11" max="11" width="13.7265625" style="5" bestFit="1" customWidth="1"/>
    <col min="12" max="12" width="11.26953125" style="5" customWidth="1"/>
    <col min="13" max="13" width="17" style="5" customWidth="1"/>
    <col min="14" max="14" width="13.7265625" style="5" customWidth="1"/>
    <col min="15" max="15" width="12.7265625" style="75" bestFit="1" customWidth="1"/>
    <col min="16" max="16" width="10.26953125" style="5" hidden="1" customWidth="1"/>
    <col min="17" max="17" width="10.26953125" style="5" customWidth="1"/>
    <col min="18" max="18" width="13.7265625" style="5" bestFit="1" customWidth="1"/>
    <col min="19" max="21" width="13.7265625" style="5" hidden="1" customWidth="1"/>
    <col min="22" max="22" width="12.54296875" style="75" customWidth="1"/>
    <col min="23" max="23" width="15.90625" style="75" customWidth="1"/>
    <col min="24" max="24" width="19.81640625" style="5" customWidth="1"/>
    <col min="25" max="25" width="10.90625" style="5"/>
    <col min="26" max="26" width="17.54296875" style="5" customWidth="1"/>
    <col min="27" max="27" width="13.26953125" style="75" bestFit="1" customWidth="1"/>
    <col min="28" max="28" width="13.6328125" style="5" bestFit="1" customWidth="1"/>
    <col min="29" max="33" width="10.90625" style="5"/>
    <col min="34" max="34" width="14.453125" style="5" customWidth="1"/>
    <col min="35" max="35" width="13.7265625" style="5" customWidth="1"/>
    <col min="36" max="36" width="14.54296875" style="5" customWidth="1"/>
    <col min="37" max="37" width="18" style="5" customWidth="1"/>
    <col min="38" max="38" width="15.81640625" style="5" customWidth="1"/>
    <col min="39" max="39" width="10.90625" style="5"/>
    <col min="40" max="41" width="13.1796875" style="5" bestFit="1" customWidth="1"/>
    <col min="42" max="42" width="11.54296875" style="5" bestFit="1" customWidth="1"/>
    <col min="43" max="45" width="11" style="5" bestFit="1" customWidth="1"/>
    <col min="46" max="46" width="15.36328125" style="5" customWidth="1"/>
    <col min="47" max="47" width="13.54296875" style="5" customWidth="1"/>
    <col min="48" max="49" width="10.90625" style="5"/>
    <col min="50" max="50" width="13.1796875" style="5" bestFit="1" customWidth="1"/>
    <col min="51" max="51" width="20.7265625" style="5" customWidth="1"/>
    <col min="52" max="52" width="11.7265625" style="75" bestFit="1" customWidth="1"/>
    <col min="53" max="53" width="17.1796875" style="5" customWidth="1"/>
    <col min="54" max="54" width="14" style="5" customWidth="1"/>
    <col min="55" max="55" width="17.26953125" style="5" customWidth="1"/>
    <col min="56" max="56" width="14.1796875" style="5" bestFit="1" customWidth="1"/>
    <col min="57" max="57" width="17.6328125" style="5" customWidth="1"/>
    <col min="58" max="58" width="14.1796875" style="5" customWidth="1"/>
    <col min="59" max="59" width="17.81640625" style="5" customWidth="1"/>
    <col min="60" max="62" width="14.1796875" style="5" customWidth="1"/>
    <col min="63" max="16384" width="10.90625" style="5"/>
  </cols>
  <sheetData>
    <row r="1" spans="1:63" x14ac:dyDescent="0.35"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7">
        <f>SUBTOTAL(9,V3:V10)</f>
        <v>32783266</v>
      </c>
      <c r="W1" s="77">
        <f>SUBTOTAL(9,W3:W10)</f>
        <v>94669425.200000003</v>
      </c>
      <c r="AA1" s="77">
        <f>SUBTOTAL(9,AA3:AA10)</f>
        <v>5818569</v>
      </c>
      <c r="AE1" s="77">
        <f t="shared" ref="AE1:AS1" si="0">SUBTOTAL(9,AE3:AE10)</f>
        <v>0</v>
      </c>
      <c r="AF1" s="77">
        <f t="shared" si="0"/>
        <v>0</v>
      </c>
      <c r="AG1" s="77">
        <f t="shared" si="0"/>
        <v>0</v>
      </c>
      <c r="AH1" s="77">
        <f t="shared" si="0"/>
        <v>0</v>
      </c>
      <c r="AI1" s="77">
        <f t="shared" si="0"/>
        <v>0</v>
      </c>
      <c r="AJ1" s="77">
        <f t="shared" si="0"/>
        <v>0</v>
      </c>
      <c r="AK1" s="77">
        <f t="shared" si="0"/>
        <v>32783266</v>
      </c>
      <c r="AL1" s="77">
        <f t="shared" si="0"/>
        <v>0</v>
      </c>
      <c r="AM1" s="77">
        <f t="shared" si="0"/>
        <v>0</v>
      </c>
      <c r="AN1" s="77">
        <f t="shared" si="0"/>
        <v>57976650</v>
      </c>
      <c r="AO1" s="77">
        <f t="shared" si="0"/>
        <v>57976650</v>
      </c>
      <c r="AP1" s="77">
        <f t="shared" si="0"/>
        <v>284600</v>
      </c>
      <c r="AQ1" s="77">
        <f t="shared" si="0"/>
        <v>0</v>
      </c>
      <c r="AR1" s="77">
        <f t="shared" si="0"/>
        <v>0</v>
      </c>
      <c r="AS1" s="77">
        <f t="shared" si="0"/>
        <v>0</v>
      </c>
      <c r="AX1" s="77">
        <f>SUBTOTAL(9,AX3:AX10)</f>
        <v>54691111</v>
      </c>
      <c r="AY1" s="77">
        <f>SUBTOTAL(9,AY3:AY10)</f>
        <v>20920470</v>
      </c>
      <c r="AZ1" s="77">
        <f>SUBTOTAL(9,AZ3:AZ10)</f>
        <v>459146</v>
      </c>
    </row>
    <row r="2" spans="1:63" s="69" customFormat="1" ht="30.75" customHeight="1" x14ac:dyDescent="0.35">
      <c r="A2" s="68" t="s">
        <v>49</v>
      </c>
      <c r="B2" s="68" t="s">
        <v>50</v>
      </c>
      <c r="C2" s="64" t="s">
        <v>3</v>
      </c>
      <c r="D2" s="64" t="s">
        <v>4</v>
      </c>
      <c r="E2" s="64" t="s">
        <v>56</v>
      </c>
      <c r="F2" s="80" t="s">
        <v>65</v>
      </c>
      <c r="G2" s="65" t="s">
        <v>5</v>
      </c>
      <c r="H2" s="65" t="s">
        <v>6</v>
      </c>
      <c r="I2" s="72" t="s">
        <v>51</v>
      </c>
      <c r="J2" s="66" t="s">
        <v>7</v>
      </c>
      <c r="K2" s="64" t="s">
        <v>8</v>
      </c>
      <c r="L2" s="64" t="s">
        <v>9</v>
      </c>
      <c r="M2" s="64" t="s">
        <v>10</v>
      </c>
      <c r="N2" s="64" t="s">
        <v>11</v>
      </c>
      <c r="O2" s="73" t="s">
        <v>12</v>
      </c>
      <c r="P2" s="64" t="s">
        <v>13</v>
      </c>
      <c r="Q2" s="64" t="s">
        <v>41</v>
      </c>
      <c r="R2" s="64" t="s">
        <v>14</v>
      </c>
      <c r="S2" s="64" t="s">
        <v>23</v>
      </c>
      <c r="T2" s="64" t="s">
        <v>24</v>
      </c>
      <c r="U2" s="64" t="s">
        <v>25</v>
      </c>
      <c r="V2" s="78" t="s">
        <v>53</v>
      </c>
      <c r="W2" s="73" t="s">
        <v>52</v>
      </c>
      <c r="X2" s="79" t="s">
        <v>54</v>
      </c>
      <c r="Y2" s="68" t="s">
        <v>55</v>
      </c>
      <c r="Z2" s="99" t="s">
        <v>111</v>
      </c>
      <c r="AA2" s="96" t="s">
        <v>75</v>
      </c>
      <c r="AB2" s="86" t="s">
        <v>76</v>
      </c>
      <c r="AC2" s="87" t="s">
        <v>77</v>
      </c>
      <c r="AD2" s="87" t="s">
        <v>78</v>
      </c>
      <c r="AE2" s="88" t="s">
        <v>79</v>
      </c>
      <c r="AF2" s="88" t="s">
        <v>80</v>
      </c>
      <c r="AG2" s="88" t="s">
        <v>81</v>
      </c>
      <c r="AH2" s="88" t="s">
        <v>82</v>
      </c>
      <c r="AI2" s="88" t="s">
        <v>83</v>
      </c>
      <c r="AJ2" s="88" t="s">
        <v>84</v>
      </c>
      <c r="AK2" s="88" t="s">
        <v>85</v>
      </c>
      <c r="AL2" s="88" t="s">
        <v>86</v>
      </c>
      <c r="AM2" s="88" t="s">
        <v>87</v>
      </c>
      <c r="AN2" s="89" t="s">
        <v>88</v>
      </c>
      <c r="AO2" s="89" t="s">
        <v>89</v>
      </c>
      <c r="AP2" s="90" t="s">
        <v>90</v>
      </c>
      <c r="AQ2" s="90" t="s">
        <v>91</v>
      </c>
      <c r="AR2" s="90" t="s">
        <v>92</v>
      </c>
      <c r="AS2" s="90" t="s">
        <v>93</v>
      </c>
      <c r="AT2" s="90" t="s">
        <v>94</v>
      </c>
      <c r="AU2" s="90" t="s">
        <v>95</v>
      </c>
      <c r="AV2" s="90" t="s">
        <v>96</v>
      </c>
      <c r="AW2" s="90" t="s">
        <v>97</v>
      </c>
      <c r="AX2" s="89" t="s">
        <v>98</v>
      </c>
      <c r="AY2" s="91" t="s">
        <v>99</v>
      </c>
      <c r="AZ2" s="91" t="s">
        <v>100</v>
      </c>
      <c r="BA2" s="91" t="s">
        <v>101</v>
      </c>
      <c r="BB2" s="91" t="s">
        <v>102</v>
      </c>
      <c r="BC2" s="91" t="s">
        <v>103</v>
      </c>
      <c r="BD2" s="91" t="s">
        <v>104</v>
      </c>
      <c r="BE2" s="98" t="s">
        <v>99</v>
      </c>
      <c r="BF2" s="98" t="s">
        <v>100</v>
      </c>
      <c r="BG2" s="98" t="s">
        <v>101</v>
      </c>
      <c r="BH2" s="98" t="s">
        <v>102</v>
      </c>
      <c r="BI2" s="98" t="s">
        <v>103</v>
      </c>
      <c r="BJ2" s="98" t="s">
        <v>104</v>
      </c>
      <c r="BK2" s="68" t="s">
        <v>105</v>
      </c>
    </row>
    <row r="3" spans="1:63" s="85" customFormat="1" ht="28.5" customHeight="1" x14ac:dyDescent="0.35">
      <c r="A3" s="70">
        <v>805019877</v>
      </c>
      <c r="B3" s="71" t="s">
        <v>0</v>
      </c>
      <c r="C3" s="81" t="s">
        <v>42</v>
      </c>
      <c r="D3" s="82">
        <v>9899</v>
      </c>
      <c r="E3" s="82" t="s">
        <v>57</v>
      </c>
      <c r="F3" s="82" t="s">
        <v>66</v>
      </c>
      <c r="G3" s="83">
        <v>45231</v>
      </c>
      <c r="H3" s="83">
        <v>45264</v>
      </c>
      <c r="I3" s="83">
        <v>45264</v>
      </c>
      <c r="J3" s="82" t="s">
        <v>35</v>
      </c>
      <c r="K3" s="67">
        <v>9829450</v>
      </c>
      <c r="L3" s="67">
        <v>137600</v>
      </c>
      <c r="M3" s="67">
        <v>51200</v>
      </c>
      <c r="N3" s="67">
        <f>K3-L3-M3</f>
        <v>9640650</v>
      </c>
      <c r="O3" s="74">
        <v>196589</v>
      </c>
      <c r="P3" s="67">
        <v>0</v>
      </c>
      <c r="Q3" s="67">
        <v>242300</v>
      </c>
      <c r="R3" s="67">
        <f>N3-O3-P3-Q3</f>
        <v>9201761</v>
      </c>
      <c r="S3" s="83"/>
      <c r="T3" s="67"/>
      <c r="U3" s="67"/>
      <c r="V3" s="74">
        <v>298957</v>
      </c>
      <c r="W3" s="74">
        <f>+V3</f>
        <v>298957</v>
      </c>
      <c r="X3" s="84" t="s">
        <v>114</v>
      </c>
      <c r="Y3" s="84" t="s">
        <v>74</v>
      </c>
      <c r="Z3" s="84" t="s">
        <v>112</v>
      </c>
      <c r="AA3" s="94">
        <v>0</v>
      </c>
      <c r="AB3" s="84"/>
      <c r="AC3" s="84"/>
      <c r="AD3" s="84"/>
      <c r="AE3" s="93">
        <v>0</v>
      </c>
      <c r="AF3" s="93">
        <v>0</v>
      </c>
      <c r="AG3" s="93">
        <v>0</v>
      </c>
      <c r="AH3" s="93">
        <v>0</v>
      </c>
      <c r="AI3" s="93">
        <v>0</v>
      </c>
      <c r="AJ3" s="93">
        <v>0</v>
      </c>
      <c r="AK3" s="94">
        <v>298957</v>
      </c>
      <c r="AL3" s="93">
        <v>0</v>
      </c>
      <c r="AM3" s="93">
        <v>0</v>
      </c>
      <c r="AN3" s="94">
        <v>9829450</v>
      </c>
      <c r="AO3" s="94">
        <v>9829450</v>
      </c>
      <c r="AP3" s="94">
        <v>284600</v>
      </c>
      <c r="AQ3" s="94">
        <v>0</v>
      </c>
      <c r="AR3" s="94">
        <v>0</v>
      </c>
      <c r="AS3" s="94">
        <v>0</v>
      </c>
      <c r="AT3" s="84"/>
      <c r="AU3" s="84"/>
      <c r="AV3" s="84"/>
      <c r="AW3" s="84"/>
      <c r="AX3" s="94">
        <v>9174558</v>
      </c>
      <c r="AY3" s="95">
        <v>8902804</v>
      </c>
      <c r="AZ3" s="94">
        <v>185346</v>
      </c>
      <c r="BA3" s="84">
        <v>2201491513</v>
      </c>
      <c r="BB3" s="84"/>
      <c r="BC3" s="84" t="s">
        <v>106</v>
      </c>
      <c r="BD3" s="94">
        <v>23173916</v>
      </c>
      <c r="BE3" s="94">
        <v>760914</v>
      </c>
      <c r="BF3" s="94">
        <v>0</v>
      </c>
      <c r="BG3" s="84">
        <v>2201491715</v>
      </c>
      <c r="BH3" s="94"/>
      <c r="BI3" s="94" t="s">
        <v>107</v>
      </c>
      <c r="BJ3" s="94">
        <v>3156384</v>
      </c>
      <c r="BK3" s="92">
        <v>45596</v>
      </c>
    </row>
    <row r="4" spans="1:63" s="85" customFormat="1" ht="28.5" customHeight="1" x14ac:dyDescent="0.35">
      <c r="A4" s="70">
        <v>805019877</v>
      </c>
      <c r="B4" s="71" t="s">
        <v>0</v>
      </c>
      <c r="C4" s="82" t="s">
        <v>42</v>
      </c>
      <c r="D4" s="82">
        <v>10664</v>
      </c>
      <c r="E4" s="82" t="s">
        <v>58</v>
      </c>
      <c r="F4" s="82" t="s">
        <v>67</v>
      </c>
      <c r="G4" s="83">
        <v>45292</v>
      </c>
      <c r="H4" s="83">
        <v>45323</v>
      </c>
      <c r="I4" s="83">
        <v>45323</v>
      </c>
      <c r="J4" s="82" t="s">
        <v>35</v>
      </c>
      <c r="K4" s="67">
        <v>5058430</v>
      </c>
      <c r="L4" s="67">
        <v>34400</v>
      </c>
      <c r="M4" s="67">
        <v>50000</v>
      </c>
      <c r="N4" s="67">
        <f t="shared" ref="N4:N10" si="1">K4-L4-M4</f>
        <v>4974030</v>
      </c>
      <c r="O4" s="74">
        <v>101168.6</v>
      </c>
      <c r="P4" s="67">
        <v>0</v>
      </c>
      <c r="Q4" s="67"/>
      <c r="R4" s="67">
        <f t="shared" ref="R4:R10" si="2">N4-O4-P4-Q4</f>
        <v>4872861.4000000004</v>
      </c>
      <c r="S4" s="83"/>
      <c r="T4" s="67"/>
      <c r="U4" s="67"/>
      <c r="V4" s="74">
        <v>75751.400000000373</v>
      </c>
      <c r="W4" s="74">
        <f>W3+V4</f>
        <v>374708.40000000037</v>
      </c>
      <c r="X4" s="84" t="s">
        <v>114</v>
      </c>
      <c r="Y4" s="84" t="s">
        <v>74</v>
      </c>
      <c r="Z4" s="84" t="s">
        <v>112</v>
      </c>
      <c r="AA4" s="94">
        <v>75754</v>
      </c>
      <c r="AB4" s="84">
        <v>1222533023</v>
      </c>
      <c r="AC4" s="84"/>
      <c r="AD4" s="84"/>
      <c r="AE4" s="93">
        <v>0</v>
      </c>
      <c r="AF4" s="93">
        <v>0</v>
      </c>
      <c r="AG4" s="93">
        <v>0</v>
      </c>
      <c r="AH4" s="93">
        <v>0</v>
      </c>
      <c r="AI4" s="93">
        <v>0</v>
      </c>
      <c r="AJ4" s="93">
        <v>0</v>
      </c>
      <c r="AK4" s="94">
        <v>75751.400000000373</v>
      </c>
      <c r="AL4" s="93">
        <v>0</v>
      </c>
      <c r="AM4" s="93">
        <v>0</v>
      </c>
      <c r="AN4" s="94">
        <v>5058430</v>
      </c>
      <c r="AO4" s="94">
        <v>5058430</v>
      </c>
      <c r="AP4" s="94">
        <v>0</v>
      </c>
      <c r="AQ4" s="94">
        <v>0</v>
      </c>
      <c r="AR4" s="94">
        <v>0</v>
      </c>
      <c r="AS4" s="94">
        <v>0</v>
      </c>
      <c r="AT4" s="84"/>
      <c r="AU4" s="84"/>
      <c r="AV4" s="84"/>
      <c r="AW4" s="84"/>
      <c r="AX4" s="94">
        <v>4872864</v>
      </c>
      <c r="AY4" s="95">
        <v>4430744</v>
      </c>
      <c r="AZ4" s="97">
        <v>99620</v>
      </c>
      <c r="BA4" s="84">
        <v>2201520109</v>
      </c>
      <c r="BB4" s="84"/>
      <c r="BC4" s="84" t="s">
        <v>108</v>
      </c>
      <c r="BD4" s="94">
        <v>31798304</v>
      </c>
      <c r="BE4" s="95">
        <v>366366</v>
      </c>
      <c r="BF4" s="94">
        <v>0</v>
      </c>
      <c r="BG4" s="84">
        <v>2201491715</v>
      </c>
      <c r="BH4" s="84"/>
      <c r="BI4" s="94" t="s">
        <v>107</v>
      </c>
      <c r="BJ4" s="94">
        <v>3156384</v>
      </c>
      <c r="BK4" s="92">
        <v>45596</v>
      </c>
    </row>
    <row r="5" spans="1:63" s="85" customFormat="1" ht="28.5" customHeight="1" x14ac:dyDescent="0.35">
      <c r="A5" s="70">
        <v>805019877</v>
      </c>
      <c r="B5" s="71" t="s">
        <v>0</v>
      </c>
      <c r="C5" s="82" t="s">
        <v>42</v>
      </c>
      <c r="D5" s="82">
        <v>11378</v>
      </c>
      <c r="E5" s="82" t="s">
        <v>59</v>
      </c>
      <c r="F5" s="82" t="s">
        <v>68</v>
      </c>
      <c r="G5" s="83">
        <v>45352</v>
      </c>
      <c r="H5" s="83">
        <v>45383</v>
      </c>
      <c r="I5" s="83">
        <v>45383</v>
      </c>
      <c r="J5" s="82" t="s">
        <v>35</v>
      </c>
      <c r="K5" s="67">
        <v>8283440</v>
      </c>
      <c r="L5" s="67">
        <v>103200</v>
      </c>
      <c r="M5" s="67">
        <v>196400</v>
      </c>
      <c r="N5" s="67">
        <f t="shared" si="1"/>
        <v>7983840</v>
      </c>
      <c r="O5" s="74">
        <v>165668.80000000002</v>
      </c>
      <c r="P5" s="67"/>
      <c r="Q5" s="67"/>
      <c r="R5" s="67">
        <f t="shared" si="2"/>
        <v>7818171.2000000002</v>
      </c>
      <c r="S5" s="83"/>
      <c r="T5" s="67"/>
      <c r="U5" s="67"/>
      <c r="V5" s="74">
        <v>107805.20000000019</v>
      </c>
      <c r="W5" s="74">
        <f>W4+V5</f>
        <v>482513.60000000056</v>
      </c>
      <c r="X5" s="84" t="s">
        <v>114</v>
      </c>
      <c r="Y5" s="84" t="s">
        <v>74</v>
      </c>
      <c r="Z5" s="84" t="s">
        <v>112</v>
      </c>
      <c r="AA5" s="94">
        <v>0</v>
      </c>
      <c r="AB5" s="84"/>
      <c r="AC5" s="84"/>
      <c r="AD5" s="84"/>
      <c r="AE5" s="93">
        <v>0</v>
      </c>
      <c r="AF5" s="93">
        <v>0</v>
      </c>
      <c r="AG5" s="93">
        <v>0</v>
      </c>
      <c r="AH5" s="93">
        <v>0</v>
      </c>
      <c r="AI5" s="93">
        <v>0</v>
      </c>
      <c r="AJ5" s="93">
        <v>0</v>
      </c>
      <c r="AK5" s="94">
        <v>107805.20000000019</v>
      </c>
      <c r="AL5" s="93">
        <v>0</v>
      </c>
      <c r="AM5" s="93">
        <v>0</v>
      </c>
      <c r="AN5" s="94">
        <v>8283440</v>
      </c>
      <c r="AO5" s="94">
        <v>8283440</v>
      </c>
      <c r="AP5" s="94">
        <v>0</v>
      </c>
      <c r="AQ5" s="94">
        <v>0</v>
      </c>
      <c r="AR5" s="94">
        <v>0</v>
      </c>
      <c r="AS5" s="94">
        <v>0</v>
      </c>
      <c r="AT5" s="84"/>
      <c r="AU5" s="84"/>
      <c r="AV5" s="84"/>
      <c r="AW5" s="84"/>
      <c r="AX5" s="94">
        <v>7818176</v>
      </c>
      <c r="AY5" s="95">
        <v>7062180</v>
      </c>
      <c r="AZ5" s="94">
        <v>163464</v>
      </c>
      <c r="BA5" s="84">
        <v>2201520109</v>
      </c>
      <c r="BB5" s="84"/>
      <c r="BC5" s="84" t="s">
        <v>108</v>
      </c>
      <c r="BD5" s="94">
        <v>31798304</v>
      </c>
      <c r="BE5" s="95">
        <v>648186</v>
      </c>
      <c r="BF5" s="84"/>
      <c r="BG5" s="84">
        <v>2201510707</v>
      </c>
      <c r="BH5" s="84"/>
      <c r="BI5" s="84" t="s">
        <v>109</v>
      </c>
      <c r="BJ5" s="94">
        <v>648186</v>
      </c>
      <c r="BK5" s="92">
        <v>45596</v>
      </c>
    </row>
    <row r="6" spans="1:63" s="85" customFormat="1" ht="28.5" customHeight="1" x14ac:dyDescent="0.35">
      <c r="A6" s="70">
        <v>805019877</v>
      </c>
      <c r="B6" s="71" t="s">
        <v>0</v>
      </c>
      <c r="C6" s="81" t="s">
        <v>42</v>
      </c>
      <c r="D6" s="82">
        <v>11535</v>
      </c>
      <c r="E6" s="82" t="s">
        <v>60</v>
      </c>
      <c r="F6" s="82" t="s">
        <v>69</v>
      </c>
      <c r="G6" s="83">
        <v>45444</v>
      </c>
      <c r="H6" s="83">
        <v>45475</v>
      </c>
      <c r="I6" s="83">
        <v>45475</v>
      </c>
      <c r="J6" s="82" t="s">
        <v>46</v>
      </c>
      <c r="K6" s="67">
        <v>6665390</v>
      </c>
      <c r="L6" s="67">
        <v>78529</v>
      </c>
      <c r="M6" s="67">
        <v>186000</v>
      </c>
      <c r="N6" s="67">
        <f t="shared" si="1"/>
        <v>6400861</v>
      </c>
      <c r="O6" s="74">
        <v>133307.79999999999</v>
      </c>
      <c r="P6" s="67"/>
      <c r="Q6" s="67"/>
      <c r="R6" s="67">
        <f t="shared" si="2"/>
        <v>6267553.2000000002</v>
      </c>
      <c r="S6" s="83"/>
      <c r="T6" s="67"/>
      <c r="U6" s="67"/>
      <c r="V6" s="74">
        <v>5742811.2000000002</v>
      </c>
      <c r="W6" s="74">
        <f t="shared" ref="W6:W10" si="3">W5+V6</f>
        <v>6225324.8000000007</v>
      </c>
      <c r="X6" s="84" t="s">
        <v>114</v>
      </c>
      <c r="Y6" s="84" t="s">
        <v>74</v>
      </c>
      <c r="Z6" s="84" t="s">
        <v>113</v>
      </c>
      <c r="AA6" s="94">
        <v>5742815</v>
      </c>
      <c r="AB6" s="84">
        <v>1222505584</v>
      </c>
      <c r="AC6" s="84"/>
      <c r="AD6" s="84"/>
      <c r="AE6" s="93">
        <v>0</v>
      </c>
      <c r="AF6" s="93">
        <v>0</v>
      </c>
      <c r="AG6" s="93">
        <v>0</v>
      </c>
      <c r="AH6" s="93">
        <v>0</v>
      </c>
      <c r="AI6" s="93">
        <v>0</v>
      </c>
      <c r="AJ6" s="93">
        <v>0</v>
      </c>
      <c r="AK6" s="94">
        <v>5742811.2000000002</v>
      </c>
      <c r="AL6" s="93">
        <v>0</v>
      </c>
      <c r="AM6" s="93">
        <v>0</v>
      </c>
      <c r="AN6" s="94">
        <v>6665390</v>
      </c>
      <c r="AO6" s="94">
        <v>6665390</v>
      </c>
      <c r="AP6" s="94">
        <v>0</v>
      </c>
      <c r="AQ6" s="94">
        <v>0</v>
      </c>
      <c r="AR6" s="94">
        <v>0</v>
      </c>
      <c r="AS6" s="94">
        <v>0</v>
      </c>
      <c r="AT6" s="84"/>
      <c r="AU6" s="84"/>
      <c r="AV6" s="84"/>
      <c r="AW6" s="84"/>
      <c r="AX6" s="94">
        <v>6267557</v>
      </c>
      <c r="AY6" s="95">
        <v>524742</v>
      </c>
      <c r="AZ6" s="84">
        <v>10716</v>
      </c>
      <c r="BA6" s="84">
        <v>2201554154</v>
      </c>
      <c r="BB6" s="84"/>
      <c r="BC6" s="84" t="s">
        <v>110</v>
      </c>
      <c r="BD6" s="95">
        <v>524742</v>
      </c>
      <c r="BE6" s="93">
        <v>0</v>
      </c>
      <c r="BF6" s="93">
        <v>0</v>
      </c>
      <c r="BG6" s="84"/>
      <c r="BH6" s="84"/>
      <c r="BI6" s="84"/>
      <c r="BJ6" s="93">
        <v>0</v>
      </c>
      <c r="BK6" s="92">
        <v>45596</v>
      </c>
    </row>
    <row r="7" spans="1:63" s="85" customFormat="1" ht="28.5" customHeight="1" x14ac:dyDescent="0.35">
      <c r="A7" s="70">
        <v>805019877</v>
      </c>
      <c r="B7" s="71" t="s">
        <v>0</v>
      </c>
      <c r="C7" s="82" t="s">
        <v>42</v>
      </c>
      <c r="D7" s="82">
        <v>11585</v>
      </c>
      <c r="E7" s="82" t="s">
        <v>61</v>
      </c>
      <c r="F7" s="82" t="s">
        <v>70</v>
      </c>
      <c r="G7" s="83">
        <v>45474</v>
      </c>
      <c r="H7" s="83">
        <v>45505</v>
      </c>
      <c r="I7" s="83">
        <v>45505</v>
      </c>
      <c r="J7" s="82" t="s">
        <v>47</v>
      </c>
      <c r="K7" s="67">
        <v>5463080</v>
      </c>
      <c r="L7" s="67">
        <v>68800</v>
      </c>
      <c r="M7" s="67">
        <v>180800</v>
      </c>
      <c r="N7" s="67">
        <f t="shared" si="1"/>
        <v>5213480</v>
      </c>
      <c r="O7" s="74">
        <v>109261.6</v>
      </c>
      <c r="P7" s="67"/>
      <c r="Q7" s="67"/>
      <c r="R7" s="67">
        <f t="shared" si="2"/>
        <v>5104218.4000000004</v>
      </c>
      <c r="S7" s="83"/>
      <c r="T7" s="67"/>
      <c r="U7" s="67"/>
      <c r="V7" s="74">
        <v>5104218.4000000004</v>
      </c>
      <c r="W7" s="74">
        <f t="shared" si="3"/>
        <v>11329543.200000001</v>
      </c>
      <c r="X7" s="84" t="s">
        <v>114</v>
      </c>
      <c r="Y7" s="84" t="s">
        <v>74</v>
      </c>
      <c r="Z7" s="84" t="s">
        <v>114</v>
      </c>
      <c r="AA7" s="94">
        <v>0</v>
      </c>
      <c r="AB7" s="84"/>
      <c r="AC7" s="84"/>
      <c r="AD7" s="84"/>
      <c r="AE7" s="93">
        <v>0</v>
      </c>
      <c r="AF7" s="93">
        <v>0</v>
      </c>
      <c r="AG7" s="93">
        <v>0</v>
      </c>
      <c r="AH7" s="93">
        <v>0</v>
      </c>
      <c r="AI7" s="93">
        <v>0</v>
      </c>
      <c r="AJ7" s="93">
        <v>0</v>
      </c>
      <c r="AK7" s="94">
        <v>5104218.4000000004</v>
      </c>
      <c r="AL7" s="93">
        <v>0</v>
      </c>
      <c r="AM7" s="93">
        <v>0</v>
      </c>
      <c r="AN7" s="94">
        <v>5463080</v>
      </c>
      <c r="AO7" s="94">
        <v>5463080</v>
      </c>
      <c r="AP7" s="94">
        <v>0</v>
      </c>
      <c r="AQ7" s="94">
        <v>0</v>
      </c>
      <c r="AR7" s="94">
        <v>0</v>
      </c>
      <c r="AS7" s="94">
        <v>0</v>
      </c>
      <c r="AT7" s="84"/>
      <c r="AU7" s="84"/>
      <c r="AV7" s="84"/>
      <c r="AW7" s="84"/>
      <c r="AX7" s="94">
        <v>5104222</v>
      </c>
      <c r="AY7" s="93">
        <v>0</v>
      </c>
      <c r="AZ7" s="93">
        <v>0</v>
      </c>
      <c r="BA7" s="84"/>
      <c r="BB7" s="84"/>
      <c r="BC7" s="84"/>
      <c r="BD7" s="93">
        <v>0</v>
      </c>
      <c r="BE7" s="93">
        <v>0</v>
      </c>
      <c r="BF7" s="93">
        <v>0</v>
      </c>
      <c r="BG7" s="84"/>
      <c r="BH7" s="84"/>
      <c r="BI7" s="84"/>
      <c r="BJ7" s="93">
        <v>0</v>
      </c>
      <c r="BK7" s="92">
        <v>45596</v>
      </c>
    </row>
    <row r="8" spans="1:63" s="85" customFormat="1" ht="28.5" customHeight="1" x14ac:dyDescent="0.35">
      <c r="A8" s="70">
        <v>805019877</v>
      </c>
      <c r="B8" s="71" t="s">
        <v>0</v>
      </c>
      <c r="C8" s="82" t="s">
        <v>42</v>
      </c>
      <c r="D8" s="82">
        <v>11634</v>
      </c>
      <c r="E8" s="82" t="s">
        <v>62</v>
      </c>
      <c r="F8" s="82" t="s">
        <v>71</v>
      </c>
      <c r="G8" s="83">
        <v>45505</v>
      </c>
      <c r="H8" s="83">
        <v>45537</v>
      </c>
      <c r="I8" s="83">
        <v>45537</v>
      </c>
      <c r="J8" s="82" t="s">
        <v>45</v>
      </c>
      <c r="K8" s="67">
        <v>6911170</v>
      </c>
      <c r="L8" s="67">
        <v>51600</v>
      </c>
      <c r="M8" s="67">
        <v>129200</v>
      </c>
      <c r="N8" s="67">
        <f t="shared" si="1"/>
        <v>6730370</v>
      </c>
      <c r="O8" s="74">
        <v>138223.4</v>
      </c>
      <c r="P8" s="67"/>
      <c r="Q8" s="67"/>
      <c r="R8" s="67">
        <f t="shared" si="2"/>
        <v>6592146.5999999996</v>
      </c>
      <c r="S8" s="83"/>
      <c r="T8" s="67"/>
      <c r="U8" s="67"/>
      <c r="V8" s="74">
        <v>6592146.5999999996</v>
      </c>
      <c r="W8" s="74">
        <f t="shared" si="3"/>
        <v>17921689.800000001</v>
      </c>
      <c r="X8" s="84" t="s">
        <v>114</v>
      </c>
      <c r="Y8" s="84" t="s">
        <v>74</v>
      </c>
      <c r="Z8" s="84" t="s">
        <v>114</v>
      </c>
      <c r="AA8" s="94">
        <v>0</v>
      </c>
      <c r="AB8" s="84"/>
      <c r="AC8" s="84"/>
      <c r="AD8" s="84"/>
      <c r="AE8" s="93">
        <v>0</v>
      </c>
      <c r="AF8" s="93">
        <v>0</v>
      </c>
      <c r="AG8" s="93">
        <v>0</v>
      </c>
      <c r="AH8" s="93">
        <v>0</v>
      </c>
      <c r="AI8" s="93">
        <v>0</v>
      </c>
      <c r="AJ8" s="93">
        <v>0</v>
      </c>
      <c r="AK8" s="94">
        <v>6592146.5999999996</v>
      </c>
      <c r="AL8" s="93">
        <v>0</v>
      </c>
      <c r="AM8" s="93">
        <v>0</v>
      </c>
      <c r="AN8" s="94">
        <v>6911170</v>
      </c>
      <c r="AO8" s="94">
        <v>6911170</v>
      </c>
      <c r="AP8" s="94">
        <v>0</v>
      </c>
      <c r="AQ8" s="94">
        <v>0</v>
      </c>
      <c r="AR8" s="94">
        <v>0</v>
      </c>
      <c r="AS8" s="94">
        <v>0</v>
      </c>
      <c r="AT8" s="84"/>
      <c r="AU8" s="84"/>
      <c r="AV8" s="84"/>
      <c r="AW8" s="84"/>
      <c r="AX8" s="94">
        <v>6592150</v>
      </c>
      <c r="AY8" s="93">
        <v>0</v>
      </c>
      <c r="AZ8" s="93">
        <v>0</v>
      </c>
      <c r="BA8" s="84"/>
      <c r="BB8" s="84"/>
      <c r="BC8" s="84"/>
      <c r="BD8" s="93">
        <v>0</v>
      </c>
      <c r="BE8" s="93">
        <v>0</v>
      </c>
      <c r="BF8" s="93">
        <v>0</v>
      </c>
      <c r="BG8" s="84"/>
      <c r="BH8" s="84"/>
      <c r="BI8" s="84"/>
      <c r="BJ8" s="93">
        <v>0</v>
      </c>
      <c r="BK8" s="92">
        <v>45596</v>
      </c>
    </row>
    <row r="9" spans="1:63" s="85" customFormat="1" ht="28.5" customHeight="1" x14ac:dyDescent="0.35">
      <c r="A9" s="70">
        <v>805019877</v>
      </c>
      <c r="B9" s="71" t="s">
        <v>0</v>
      </c>
      <c r="C9" s="82" t="s">
        <v>42</v>
      </c>
      <c r="D9" s="82">
        <v>11683</v>
      </c>
      <c r="E9" s="82" t="s">
        <v>63</v>
      </c>
      <c r="F9" s="82" t="s">
        <v>72</v>
      </c>
      <c r="G9" s="83">
        <v>45559</v>
      </c>
      <c r="H9" s="83">
        <v>45566</v>
      </c>
      <c r="I9" s="83">
        <v>45566</v>
      </c>
      <c r="J9" s="82" t="s">
        <v>28</v>
      </c>
      <c r="K9" s="67">
        <v>7796870</v>
      </c>
      <c r="L9" s="67">
        <v>154800</v>
      </c>
      <c r="M9" s="67">
        <v>154400</v>
      </c>
      <c r="N9" s="67">
        <f t="shared" si="1"/>
        <v>7487670</v>
      </c>
      <c r="O9" s="74">
        <v>155937.4</v>
      </c>
      <c r="P9" s="67"/>
      <c r="Q9" s="67"/>
      <c r="R9" s="67">
        <f t="shared" si="2"/>
        <v>7331732.5999999996</v>
      </c>
      <c r="S9" s="83"/>
      <c r="T9" s="67"/>
      <c r="U9" s="67"/>
      <c r="V9" s="74">
        <v>7331732.5999999996</v>
      </c>
      <c r="W9" s="74">
        <f t="shared" si="3"/>
        <v>25253422.399999999</v>
      </c>
      <c r="X9" s="84" t="s">
        <v>114</v>
      </c>
      <c r="Y9" s="84" t="s">
        <v>74</v>
      </c>
      <c r="Z9" s="84" t="s">
        <v>114</v>
      </c>
      <c r="AA9" s="94">
        <v>0</v>
      </c>
      <c r="AB9" s="84"/>
      <c r="AC9" s="84"/>
      <c r="AD9" s="84"/>
      <c r="AE9" s="93">
        <v>0</v>
      </c>
      <c r="AF9" s="93">
        <v>0</v>
      </c>
      <c r="AG9" s="93">
        <v>0</v>
      </c>
      <c r="AH9" s="93">
        <v>0</v>
      </c>
      <c r="AI9" s="93">
        <v>0</v>
      </c>
      <c r="AJ9" s="93">
        <v>0</v>
      </c>
      <c r="AK9" s="94">
        <v>7331732.5999999996</v>
      </c>
      <c r="AL9" s="93">
        <v>0</v>
      </c>
      <c r="AM9" s="93">
        <v>0</v>
      </c>
      <c r="AN9" s="94">
        <v>7796870</v>
      </c>
      <c r="AO9" s="94">
        <v>7796870</v>
      </c>
      <c r="AP9" s="94">
        <v>0</v>
      </c>
      <c r="AQ9" s="94">
        <v>0</v>
      </c>
      <c r="AR9" s="94">
        <v>0</v>
      </c>
      <c r="AS9" s="94">
        <v>0</v>
      </c>
      <c r="AT9" s="84"/>
      <c r="AU9" s="84"/>
      <c r="AV9" s="84"/>
      <c r="AW9" s="84"/>
      <c r="AX9" s="94">
        <v>7331736</v>
      </c>
      <c r="AY9" s="93">
        <v>0</v>
      </c>
      <c r="AZ9" s="93">
        <v>0</v>
      </c>
      <c r="BA9" s="84"/>
      <c r="BB9" s="84"/>
      <c r="BC9" s="84"/>
      <c r="BD9" s="93">
        <v>0</v>
      </c>
      <c r="BE9" s="93">
        <v>0</v>
      </c>
      <c r="BF9" s="93">
        <v>0</v>
      </c>
      <c r="BG9" s="84"/>
      <c r="BH9" s="84"/>
      <c r="BI9" s="84"/>
      <c r="BJ9" s="93">
        <v>0</v>
      </c>
      <c r="BK9" s="92">
        <v>45596</v>
      </c>
    </row>
    <row r="10" spans="1:63" s="85" customFormat="1" ht="28.5" customHeight="1" x14ac:dyDescent="0.35">
      <c r="A10" s="70">
        <v>805019877</v>
      </c>
      <c r="B10" s="71" t="s">
        <v>0</v>
      </c>
      <c r="C10" s="82" t="s">
        <v>42</v>
      </c>
      <c r="D10" s="82">
        <v>11773</v>
      </c>
      <c r="E10" s="82" t="s">
        <v>64</v>
      </c>
      <c r="F10" s="82" t="s">
        <v>73</v>
      </c>
      <c r="G10" s="83">
        <v>45589</v>
      </c>
      <c r="H10" s="83">
        <v>45597</v>
      </c>
      <c r="I10" s="83">
        <v>45597</v>
      </c>
      <c r="J10" s="82" t="s">
        <v>28</v>
      </c>
      <c r="K10" s="67">
        <v>7968820</v>
      </c>
      <c r="L10" s="67">
        <v>86000</v>
      </c>
      <c r="M10" s="67">
        <v>193600</v>
      </c>
      <c r="N10" s="67">
        <f t="shared" si="1"/>
        <v>7689220</v>
      </c>
      <c r="O10" s="74">
        <v>159376.4</v>
      </c>
      <c r="P10" s="67"/>
      <c r="Q10" s="67"/>
      <c r="R10" s="67">
        <f t="shared" si="2"/>
        <v>7529843.5999999996</v>
      </c>
      <c r="S10" s="83"/>
      <c r="T10" s="67"/>
      <c r="U10" s="67"/>
      <c r="V10" s="74">
        <v>7529843.5999999996</v>
      </c>
      <c r="W10" s="74">
        <f t="shared" si="3"/>
        <v>32783266</v>
      </c>
      <c r="X10" s="84" t="s">
        <v>114</v>
      </c>
      <c r="Y10" s="84" t="s">
        <v>74</v>
      </c>
      <c r="Z10" s="84" t="e">
        <v>#N/A</v>
      </c>
      <c r="AA10" s="94">
        <v>0</v>
      </c>
      <c r="AB10" s="84"/>
      <c r="AC10" s="84"/>
      <c r="AD10" s="84"/>
      <c r="AE10" s="93">
        <v>0</v>
      </c>
      <c r="AF10" s="93">
        <v>0</v>
      </c>
      <c r="AG10" s="93">
        <v>0</v>
      </c>
      <c r="AH10" s="93">
        <v>0</v>
      </c>
      <c r="AI10" s="93">
        <v>0</v>
      </c>
      <c r="AJ10" s="93">
        <v>0</v>
      </c>
      <c r="AK10" s="94">
        <v>7529843.5999999996</v>
      </c>
      <c r="AL10" s="93">
        <v>0</v>
      </c>
      <c r="AM10" s="93">
        <v>0</v>
      </c>
      <c r="AN10" s="94">
        <v>7968820</v>
      </c>
      <c r="AO10" s="94">
        <v>7968820</v>
      </c>
      <c r="AP10" s="94">
        <v>0</v>
      </c>
      <c r="AQ10" s="94">
        <v>0</v>
      </c>
      <c r="AR10" s="94">
        <v>0</v>
      </c>
      <c r="AS10" s="94">
        <v>0</v>
      </c>
      <c r="AT10" s="84"/>
      <c r="AU10" s="84"/>
      <c r="AV10" s="84"/>
      <c r="AW10" s="84"/>
      <c r="AX10" s="94">
        <v>7529848</v>
      </c>
      <c r="AY10" s="93">
        <v>0</v>
      </c>
      <c r="AZ10" s="93">
        <v>0</v>
      </c>
      <c r="BA10" s="84"/>
      <c r="BB10" s="84"/>
      <c r="BC10" s="84"/>
      <c r="BD10" s="93">
        <v>0</v>
      </c>
      <c r="BE10" s="93">
        <v>0</v>
      </c>
      <c r="BF10" s="93">
        <v>0</v>
      </c>
      <c r="BG10" s="84"/>
      <c r="BH10" s="84"/>
      <c r="BI10" s="84"/>
      <c r="BJ10" s="93">
        <v>0</v>
      </c>
      <c r="BK10" s="92">
        <v>45596</v>
      </c>
    </row>
    <row r="13" spans="1:63" x14ac:dyDescent="0.35">
      <c r="BD13" s="97"/>
    </row>
    <row r="14" spans="1:63" x14ac:dyDescent="0.35">
      <c r="BA14" s="97"/>
      <c r="BD14" s="97"/>
    </row>
    <row r="15" spans="1:63" x14ac:dyDescent="0.35">
      <c r="Z15" s="100"/>
      <c r="AX15" s="97"/>
      <c r="BA15" s="97"/>
      <c r="BD15" s="97"/>
    </row>
    <row r="16" spans="1:63" x14ac:dyDescent="0.35">
      <c r="AX16" s="97"/>
      <c r="BA16" s="97"/>
    </row>
  </sheetData>
  <protectedRanges>
    <protectedRange algorithmName="SHA-512" hashValue="9+ah9tJAD1d4FIK7boMSAp9ZhkqWOsKcliwsS35JSOsk0Aea+c/2yFVjBeVDsv7trYxT+iUP9dPVCIbjcjaMoQ==" saltValue="Z7GArlXd1BdcXotzmJqK/w==" spinCount="100000" sqref="A3:B10" name="Rango1_12"/>
  </protectedRanges>
  <conditionalFormatting sqref="C3:W10">
    <cfRule type="expression" dxfId="4" priority="1" stopIfTrue="1">
      <formula>#REF!="VENCIDA"</formula>
    </cfRule>
    <cfRule type="expression" dxfId="3" priority="2" stopIfTrue="1">
      <formula>#REF!="CORRIENTE"</formula>
    </cfRule>
    <cfRule type="expression" dxfId="2" priority="3" stopIfTrue="1">
      <formula>#REF!="CASTIGADA"</formula>
    </cfRule>
    <cfRule type="expression" dxfId="1" priority="4" stopIfTrue="1">
      <formula>#REF!="DEVUELTA"</formula>
    </cfRule>
    <cfRule type="expression" dxfId="0" priority="5" stopIfTrue="1">
      <formula>#REF!="CANCELADA"</formula>
    </cfRule>
  </conditionalFormatting>
  <printOptions horizontalCentered="1" verticalCentered="1"/>
  <pageMargins left="0.11811023622047245" right="0.19685039370078741" top="0.15748031496062992" bottom="0.23622047244094491" header="0.15748031496062992" footer="0.23622047244094491"/>
  <pageSetup scale="56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F26" sqref="F26"/>
    </sheetView>
  </sheetViews>
  <sheetFormatPr baseColWidth="10" defaultRowHeight="12.5" x14ac:dyDescent="0.25"/>
  <cols>
    <col min="1" max="1" width="1" style="109" customWidth="1"/>
    <col min="2" max="2" width="7.81640625" style="109" customWidth="1"/>
    <col min="3" max="3" width="17.54296875" style="109" customWidth="1"/>
    <col min="4" max="4" width="11.54296875" style="109" customWidth="1"/>
    <col min="5" max="6" width="11.453125" style="109" customWidth="1"/>
    <col min="7" max="7" width="8.1796875" style="109" customWidth="1"/>
    <col min="8" max="8" width="20.81640625" style="109" customWidth="1"/>
    <col min="9" max="9" width="25.453125" style="109" customWidth="1"/>
    <col min="10" max="10" width="12.453125" style="109" customWidth="1"/>
    <col min="11" max="11" width="1.7265625" style="109" customWidth="1"/>
    <col min="12" max="12" width="8.7265625" style="109" customWidth="1"/>
    <col min="13" max="13" width="16.54296875" style="138" bestFit="1" customWidth="1"/>
    <col min="14" max="14" width="13.81640625" style="109" bestFit="1" customWidth="1"/>
    <col min="15" max="15" width="7.453125" style="109" bestFit="1" customWidth="1"/>
    <col min="16" max="16" width="13.26953125" style="109" bestFit="1" customWidth="1"/>
    <col min="17" max="225" width="10.90625" style="109"/>
    <col min="226" max="226" width="4.453125" style="109" customWidth="1"/>
    <col min="227" max="227" width="10.90625" style="109"/>
    <col min="228" max="228" width="17.54296875" style="109" customWidth="1"/>
    <col min="229" max="229" width="11.54296875" style="109" customWidth="1"/>
    <col min="230" max="233" width="10.90625" style="109"/>
    <col min="234" max="234" width="22.54296875" style="109" customWidth="1"/>
    <col min="235" max="235" width="14" style="109" customWidth="1"/>
    <col min="236" max="236" width="1.7265625" style="109" customWidth="1"/>
    <col min="237" max="481" width="10.90625" style="109"/>
    <col min="482" max="482" width="4.453125" style="109" customWidth="1"/>
    <col min="483" max="483" width="10.90625" style="109"/>
    <col min="484" max="484" width="17.54296875" style="109" customWidth="1"/>
    <col min="485" max="485" width="11.54296875" style="109" customWidth="1"/>
    <col min="486" max="489" width="10.90625" style="109"/>
    <col min="490" max="490" width="22.54296875" style="109" customWidth="1"/>
    <col min="491" max="491" width="14" style="109" customWidth="1"/>
    <col min="492" max="492" width="1.7265625" style="109" customWidth="1"/>
    <col min="493" max="737" width="10.90625" style="109"/>
    <col min="738" max="738" width="4.453125" style="109" customWidth="1"/>
    <col min="739" max="739" width="10.90625" style="109"/>
    <col min="740" max="740" width="17.54296875" style="109" customWidth="1"/>
    <col min="741" max="741" width="11.54296875" style="109" customWidth="1"/>
    <col min="742" max="745" width="10.90625" style="109"/>
    <col min="746" max="746" width="22.54296875" style="109" customWidth="1"/>
    <col min="747" max="747" width="14" style="109" customWidth="1"/>
    <col min="748" max="748" width="1.7265625" style="109" customWidth="1"/>
    <col min="749" max="993" width="10.90625" style="109"/>
    <col min="994" max="994" width="4.453125" style="109" customWidth="1"/>
    <col min="995" max="995" width="10.90625" style="109"/>
    <col min="996" max="996" width="17.54296875" style="109" customWidth="1"/>
    <col min="997" max="997" width="11.54296875" style="109" customWidth="1"/>
    <col min="998" max="1001" width="10.90625" style="109"/>
    <col min="1002" max="1002" width="22.54296875" style="109" customWidth="1"/>
    <col min="1003" max="1003" width="14" style="109" customWidth="1"/>
    <col min="1004" max="1004" width="1.7265625" style="109" customWidth="1"/>
    <col min="1005" max="1249" width="10.90625" style="109"/>
    <col min="1250" max="1250" width="4.453125" style="109" customWidth="1"/>
    <col min="1251" max="1251" width="10.90625" style="109"/>
    <col min="1252" max="1252" width="17.54296875" style="109" customWidth="1"/>
    <col min="1253" max="1253" width="11.54296875" style="109" customWidth="1"/>
    <col min="1254" max="1257" width="10.90625" style="109"/>
    <col min="1258" max="1258" width="22.54296875" style="109" customWidth="1"/>
    <col min="1259" max="1259" width="14" style="109" customWidth="1"/>
    <col min="1260" max="1260" width="1.7265625" style="109" customWidth="1"/>
    <col min="1261" max="1505" width="10.90625" style="109"/>
    <col min="1506" max="1506" width="4.453125" style="109" customWidth="1"/>
    <col min="1507" max="1507" width="10.90625" style="109"/>
    <col min="1508" max="1508" width="17.54296875" style="109" customWidth="1"/>
    <col min="1509" max="1509" width="11.54296875" style="109" customWidth="1"/>
    <col min="1510" max="1513" width="10.90625" style="109"/>
    <col min="1514" max="1514" width="22.54296875" style="109" customWidth="1"/>
    <col min="1515" max="1515" width="14" style="109" customWidth="1"/>
    <col min="1516" max="1516" width="1.7265625" style="109" customWidth="1"/>
    <col min="1517" max="1761" width="10.90625" style="109"/>
    <col min="1762" max="1762" width="4.453125" style="109" customWidth="1"/>
    <col min="1763" max="1763" width="10.90625" style="109"/>
    <col min="1764" max="1764" width="17.54296875" style="109" customWidth="1"/>
    <col min="1765" max="1765" width="11.54296875" style="109" customWidth="1"/>
    <col min="1766" max="1769" width="10.90625" style="109"/>
    <col min="1770" max="1770" width="22.54296875" style="109" customWidth="1"/>
    <col min="1771" max="1771" width="14" style="109" customWidth="1"/>
    <col min="1772" max="1772" width="1.7265625" style="109" customWidth="1"/>
    <col min="1773" max="2017" width="10.90625" style="109"/>
    <col min="2018" max="2018" width="4.453125" style="109" customWidth="1"/>
    <col min="2019" max="2019" width="10.90625" style="109"/>
    <col min="2020" max="2020" width="17.54296875" style="109" customWidth="1"/>
    <col min="2021" max="2021" width="11.54296875" style="109" customWidth="1"/>
    <col min="2022" max="2025" width="10.90625" style="109"/>
    <col min="2026" max="2026" width="22.54296875" style="109" customWidth="1"/>
    <col min="2027" max="2027" width="14" style="109" customWidth="1"/>
    <col min="2028" max="2028" width="1.7265625" style="109" customWidth="1"/>
    <col min="2029" max="2273" width="10.90625" style="109"/>
    <col min="2274" max="2274" width="4.453125" style="109" customWidth="1"/>
    <col min="2275" max="2275" width="10.90625" style="109"/>
    <col min="2276" max="2276" width="17.54296875" style="109" customWidth="1"/>
    <col min="2277" max="2277" width="11.54296875" style="109" customWidth="1"/>
    <col min="2278" max="2281" width="10.90625" style="109"/>
    <col min="2282" max="2282" width="22.54296875" style="109" customWidth="1"/>
    <col min="2283" max="2283" width="14" style="109" customWidth="1"/>
    <col min="2284" max="2284" width="1.7265625" style="109" customWidth="1"/>
    <col min="2285" max="2529" width="10.90625" style="109"/>
    <col min="2530" max="2530" width="4.453125" style="109" customWidth="1"/>
    <col min="2531" max="2531" width="10.90625" style="109"/>
    <col min="2532" max="2532" width="17.54296875" style="109" customWidth="1"/>
    <col min="2533" max="2533" width="11.54296875" style="109" customWidth="1"/>
    <col min="2534" max="2537" width="10.90625" style="109"/>
    <col min="2538" max="2538" width="22.54296875" style="109" customWidth="1"/>
    <col min="2539" max="2539" width="14" style="109" customWidth="1"/>
    <col min="2540" max="2540" width="1.7265625" style="109" customWidth="1"/>
    <col min="2541" max="2785" width="10.90625" style="109"/>
    <col min="2786" max="2786" width="4.453125" style="109" customWidth="1"/>
    <col min="2787" max="2787" width="10.90625" style="109"/>
    <col min="2788" max="2788" width="17.54296875" style="109" customWidth="1"/>
    <col min="2789" max="2789" width="11.54296875" style="109" customWidth="1"/>
    <col min="2790" max="2793" width="10.90625" style="109"/>
    <col min="2794" max="2794" width="22.54296875" style="109" customWidth="1"/>
    <col min="2795" max="2795" width="14" style="109" customWidth="1"/>
    <col min="2796" max="2796" width="1.7265625" style="109" customWidth="1"/>
    <col min="2797" max="3041" width="10.90625" style="109"/>
    <col min="3042" max="3042" width="4.453125" style="109" customWidth="1"/>
    <col min="3043" max="3043" width="10.90625" style="109"/>
    <col min="3044" max="3044" width="17.54296875" style="109" customWidth="1"/>
    <col min="3045" max="3045" width="11.54296875" style="109" customWidth="1"/>
    <col min="3046" max="3049" width="10.90625" style="109"/>
    <col min="3050" max="3050" width="22.54296875" style="109" customWidth="1"/>
    <col min="3051" max="3051" width="14" style="109" customWidth="1"/>
    <col min="3052" max="3052" width="1.7265625" style="109" customWidth="1"/>
    <col min="3053" max="3297" width="10.90625" style="109"/>
    <col min="3298" max="3298" width="4.453125" style="109" customWidth="1"/>
    <col min="3299" max="3299" width="10.90625" style="109"/>
    <col min="3300" max="3300" width="17.54296875" style="109" customWidth="1"/>
    <col min="3301" max="3301" width="11.54296875" style="109" customWidth="1"/>
    <col min="3302" max="3305" width="10.90625" style="109"/>
    <col min="3306" max="3306" width="22.54296875" style="109" customWidth="1"/>
    <col min="3307" max="3307" width="14" style="109" customWidth="1"/>
    <col min="3308" max="3308" width="1.7265625" style="109" customWidth="1"/>
    <col min="3309" max="3553" width="10.90625" style="109"/>
    <col min="3554" max="3554" width="4.453125" style="109" customWidth="1"/>
    <col min="3555" max="3555" width="10.90625" style="109"/>
    <col min="3556" max="3556" width="17.54296875" style="109" customWidth="1"/>
    <col min="3557" max="3557" width="11.54296875" style="109" customWidth="1"/>
    <col min="3558" max="3561" width="10.90625" style="109"/>
    <col min="3562" max="3562" width="22.54296875" style="109" customWidth="1"/>
    <col min="3563" max="3563" width="14" style="109" customWidth="1"/>
    <col min="3564" max="3564" width="1.7265625" style="109" customWidth="1"/>
    <col min="3565" max="3809" width="10.90625" style="109"/>
    <col min="3810" max="3810" width="4.453125" style="109" customWidth="1"/>
    <col min="3811" max="3811" width="10.90625" style="109"/>
    <col min="3812" max="3812" width="17.54296875" style="109" customWidth="1"/>
    <col min="3813" max="3813" width="11.54296875" style="109" customWidth="1"/>
    <col min="3814" max="3817" width="10.90625" style="109"/>
    <col min="3818" max="3818" width="22.54296875" style="109" customWidth="1"/>
    <col min="3819" max="3819" width="14" style="109" customWidth="1"/>
    <col min="3820" max="3820" width="1.7265625" style="109" customWidth="1"/>
    <col min="3821" max="4065" width="10.90625" style="109"/>
    <col min="4066" max="4066" width="4.453125" style="109" customWidth="1"/>
    <col min="4067" max="4067" width="10.90625" style="109"/>
    <col min="4068" max="4068" width="17.54296875" style="109" customWidth="1"/>
    <col min="4069" max="4069" width="11.54296875" style="109" customWidth="1"/>
    <col min="4070" max="4073" width="10.90625" style="109"/>
    <col min="4074" max="4074" width="22.54296875" style="109" customWidth="1"/>
    <col min="4075" max="4075" width="14" style="109" customWidth="1"/>
    <col min="4076" max="4076" width="1.7265625" style="109" customWidth="1"/>
    <col min="4077" max="4321" width="10.90625" style="109"/>
    <col min="4322" max="4322" width="4.453125" style="109" customWidth="1"/>
    <col min="4323" max="4323" width="10.90625" style="109"/>
    <col min="4324" max="4324" width="17.54296875" style="109" customWidth="1"/>
    <col min="4325" max="4325" width="11.54296875" style="109" customWidth="1"/>
    <col min="4326" max="4329" width="10.90625" style="109"/>
    <col min="4330" max="4330" width="22.54296875" style="109" customWidth="1"/>
    <col min="4331" max="4331" width="14" style="109" customWidth="1"/>
    <col min="4332" max="4332" width="1.7265625" style="109" customWidth="1"/>
    <col min="4333" max="4577" width="10.90625" style="109"/>
    <col min="4578" max="4578" width="4.453125" style="109" customWidth="1"/>
    <col min="4579" max="4579" width="10.90625" style="109"/>
    <col min="4580" max="4580" width="17.54296875" style="109" customWidth="1"/>
    <col min="4581" max="4581" width="11.54296875" style="109" customWidth="1"/>
    <col min="4582" max="4585" width="10.90625" style="109"/>
    <col min="4586" max="4586" width="22.54296875" style="109" customWidth="1"/>
    <col min="4587" max="4587" width="14" style="109" customWidth="1"/>
    <col min="4588" max="4588" width="1.7265625" style="109" customWidth="1"/>
    <col min="4589" max="4833" width="10.90625" style="109"/>
    <col min="4834" max="4834" width="4.453125" style="109" customWidth="1"/>
    <col min="4835" max="4835" width="10.90625" style="109"/>
    <col min="4836" max="4836" width="17.54296875" style="109" customWidth="1"/>
    <col min="4837" max="4837" width="11.54296875" style="109" customWidth="1"/>
    <col min="4838" max="4841" width="10.90625" style="109"/>
    <col min="4842" max="4842" width="22.54296875" style="109" customWidth="1"/>
    <col min="4843" max="4843" width="14" style="109" customWidth="1"/>
    <col min="4844" max="4844" width="1.7265625" style="109" customWidth="1"/>
    <col min="4845" max="5089" width="10.90625" style="109"/>
    <col min="5090" max="5090" width="4.453125" style="109" customWidth="1"/>
    <col min="5091" max="5091" width="10.90625" style="109"/>
    <col min="5092" max="5092" width="17.54296875" style="109" customWidth="1"/>
    <col min="5093" max="5093" width="11.54296875" style="109" customWidth="1"/>
    <col min="5094" max="5097" width="10.90625" style="109"/>
    <col min="5098" max="5098" width="22.54296875" style="109" customWidth="1"/>
    <col min="5099" max="5099" width="14" style="109" customWidth="1"/>
    <col min="5100" max="5100" width="1.7265625" style="109" customWidth="1"/>
    <col min="5101" max="5345" width="10.90625" style="109"/>
    <col min="5346" max="5346" width="4.453125" style="109" customWidth="1"/>
    <col min="5347" max="5347" width="10.90625" style="109"/>
    <col min="5348" max="5348" width="17.54296875" style="109" customWidth="1"/>
    <col min="5349" max="5349" width="11.54296875" style="109" customWidth="1"/>
    <col min="5350" max="5353" width="10.90625" style="109"/>
    <col min="5354" max="5354" width="22.54296875" style="109" customWidth="1"/>
    <col min="5355" max="5355" width="14" style="109" customWidth="1"/>
    <col min="5356" max="5356" width="1.7265625" style="109" customWidth="1"/>
    <col min="5357" max="5601" width="10.90625" style="109"/>
    <col min="5602" max="5602" width="4.453125" style="109" customWidth="1"/>
    <col min="5603" max="5603" width="10.90625" style="109"/>
    <col min="5604" max="5604" width="17.54296875" style="109" customWidth="1"/>
    <col min="5605" max="5605" width="11.54296875" style="109" customWidth="1"/>
    <col min="5606" max="5609" width="10.90625" style="109"/>
    <col min="5610" max="5610" width="22.54296875" style="109" customWidth="1"/>
    <col min="5611" max="5611" width="14" style="109" customWidth="1"/>
    <col min="5612" max="5612" width="1.7265625" style="109" customWidth="1"/>
    <col min="5613" max="5857" width="10.90625" style="109"/>
    <col min="5858" max="5858" width="4.453125" style="109" customWidth="1"/>
    <col min="5859" max="5859" width="10.90625" style="109"/>
    <col min="5860" max="5860" width="17.54296875" style="109" customWidth="1"/>
    <col min="5861" max="5861" width="11.54296875" style="109" customWidth="1"/>
    <col min="5862" max="5865" width="10.90625" style="109"/>
    <col min="5866" max="5866" width="22.54296875" style="109" customWidth="1"/>
    <col min="5867" max="5867" width="14" style="109" customWidth="1"/>
    <col min="5868" max="5868" width="1.7265625" style="109" customWidth="1"/>
    <col min="5869" max="6113" width="10.90625" style="109"/>
    <col min="6114" max="6114" width="4.453125" style="109" customWidth="1"/>
    <col min="6115" max="6115" width="10.90625" style="109"/>
    <col min="6116" max="6116" width="17.54296875" style="109" customWidth="1"/>
    <col min="6117" max="6117" width="11.54296875" style="109" customWidth="1"/>
    <col min="6118" max="6121" width="10.90625" style="109"/>
    <col min="6122" max="6122" width="22.54296875" style="109" customWidth="1"/>
    <col min="6123" max="6123" width="14" style="109" customWidth="1"/>
    <col min="6124" max="6124" width="1.7265625" style="109" customWidth="1"/>
    <col min="6125" max="6369" width="10.90625" style="109"/>
    <col min="6370" max="6370" width="4.453125" style="109" customWidth="1"/>
    <col min="6371" max="6371" width="10.90625" style="109"/>
    <col min="6372" max="6372" width="17.54296875" style="109" customWidth="1"/>
    <col min="6373" max="6373" width="11.54296875" style="109" customWidth="1"/>
    <col min="6374" max="6377" width="10.90625" style="109"/>
    <col min="6378" max="6378" width="22.54296875" style="109" customWidth="1"/>
    <col min="6379" max="6379" width="14" style="109" customWidth="1"/>
    <col min="6380" max="6380" width="1.7265625" style="109" customWidth="1"/>
    <col min="6381" max="6625" width="10.90625" style="109"/>
    <col min="6626" max="6626" width="4.453125" style="109" customWidth="1"/>
    <col min="6627" max="6627" width="10.90625" style="109"/>
    <col min="6628" max="6628" width="17.54296875" style="109" customWidth="1"/>
    <col min="6629" max="6629" width="11.54296875" style="109" customWidth="1"/>
    <col min="6630" max="6633" width="10.90625" style="109"/>
    <col min="6634" max="6634" width="22.54296875" style="109" customWidth="1"/>
    <col min="6635" max="6635" width="14" style="109" customWidth="1"/>
    <col min="6636" max="6636" width="1.7265625" style="109" customWidth="1"/>
    <col min="6637" max="6881" width="10.90625" style="109"/>
    <col min="6882" max="6882" width="4.453125" style="109" customWidth="1"/>
    <col min="6883" max="6883" width="10.90625" style="109"/>
    <col min="6884" max="6884" width="17.54296875" style="109" customWidth="1"/>
    <col min="6885" max="6885" width="11.54296875" style="109" customWidth="1"/>
    <col min="6886" max="6889" width="10.90625" style="109"/>
    <col min="6890" max="6890" width="22.54296875" style="109" customWidth="1"/>
    <col min="6891" max="6891" width="14" style="109" customWidth="1"/>
    <col min="6892" max="6892" width="1.7265625" style="109" customWidth="1"/>
    <col min="6893" max="7137" width="10.90625" style="109"/>
    <col min="7138" max="7138" width="4.453125" style="109" customWidth="1"/>
    <col min="7139" max="7139" width="10.90625" style="109"/>
    <col min="7140" max="7140" width="17.54296875" style="109" customWidth="1"/>
    <col min="7141" max="7141" width="11.54296875" style="109" customWidth="1"/>
    <col min="7142" max="7145" width="10.90625" style="109"/>
    <col min="7146" max="7146" width="22.54296875" style="109" customWidth="1"/>
    <col min="7147" max="7147" width="14" style="109" customWidth="1"/>
    <col min="7148" max="7148" width="1.7265625" style="109" customWidth="1"/>
    <col min="7149" max="7393" width="10.90625" style="109"/>
    <col min="7394" max="7394" width="4.453125" style="109" customWidth="1"/>
    <col min="7395" max="7395" width="10.90625" style="109"/>
    <col min="7396" max="7396" width="17.54296875" style="109" customWidth="1"/>
    <col min="7397" max="7397" width="11.54296875" style="109" customWidth="1"/>
    <col min="7398" max="7401" width="10.90625" style="109"/>
    <col min="7402" max="7402" width="22.54296875" style="109" customWidth="1"/>
    <col min="7403" max="7403" width="14" style="109" customWidth="1"/>
    <col min="7404" max="7404" width="1.7265625" style="109" customWidth="1"/>
    <col min="7405" max="7649" width="10.90625" style="109"/>
    <col min="7650" max="7650" width="4.453125" style="109" customWidth="1"/>
    <col min="7651" max="7651" width="10.90625" style="109"/>
    <col min="7652" max="7652" width="17.54296875" style="109" customWidth="1"/>
    <col min="7653" max="7653" width="11.54296875" style="109" customWidth="1"/>
    <col min="7654" max="7657" width="10.90625" style="109"/>
    <col min="7658" max="7658" width="22.54296875" style="109" customWidth="1"/>
    <col min="7659" max="7659" width="14" style="109" customWidth="1"/>
    <col min="7660" max="7660" width="1.7265625" style="109" customWidth="1"/>
    <col min="7661" max="7905" width="10.90625" style="109"/>
    <col min="7906" max="7906" width="4.453125" style="109" customWidth="1"/>
    <col min="7907" max="7907" width="10.90625" style="109"/>
    <col min="7908" max="7908" width="17.54296875" style="109" customWidth="1"/>
    <col min="7909" max="7909" width="11.54296875" style="109" customWidth="1"/>
    <col min="7910" max="7913" width="10.90625" style="109"/>
    <col min="7914" max="7914" width="22.54296875" style="109" customWidth="1"/>
    <col min="7915" max="7915" width="14" style="109" customWidth="1"/>
    <col min="7916" max="7916" width="1.7265625" style="109" customWidth="1"/>
    <col min="7917" max="8161" width="10.90625" style="109"/>
    <col min="8162" max="8162" width="4.453125" style="109" customWidth="1"/>
    <col min="8163" max="8163" width="10.90625" style="109"/>
    <col min="8164" max="8164" width="17.54296875" style="109" customWidth="1"/>
    <col min="8165" max="8165" width="11.54296875" style="109" customWidth="1"/>
    <col min="8166" max="8169" width="10.90625" style="109"/>
    <col min="8170" max="8170" width="22.54296875" style="109" customWidth="1"/>
    <col min="8171" max="8171" width="14" style="109" customWidth="1"/>
    <col min="8172" max="8172" width="1.7265625" style="109" customWidth="1"/>
    <col min="8173" max="8417" width="10.90625" style="109"/>
    <col min="8418" max="8418" width="4.453125" style="109" customWidth="1"/>
    <col min="8419" max="8419" width="10.90625" style="109"/>
    <col min="8420" max="8420" width="17.54296875" style="109" customWidth="1"/>
    <col min="8421" max="8421" width="11.54296875" style="109" customWidth="1"/>
    <col min="8422" max="8425" width="10.90625" style="109"/>
    <col min="8426" max="8426" width="22.54296875" style="109" customWidth="1"/>
    <col min="8427" max="8427" width="14" style="109" customWidth="1"/>
    <col min="8428" max="8428" width="1.7265625" style="109" customWidth="1"/>
    <col min="8429" max="8673" width="10.90625" style="109"/>
    <col min="8674" max="8674" width="4.453125" style="109" customWidth="1"/>
    <col min="8675" max="8675" width="10.90625" style="109"/>
    <col min="8676" max="8676" width="17.54296875" style="109" customWidth="1"/>
    <col min="8677" max="8677" width="11.54296875" style="109" customWidth="1"/>
    <col min="8678" max="8681" width="10.90625" style="109"/>
    <col min="8682" max="8682" width="22.54296875" style="109" customWidth="1"/>
    <col min="8683" max="8683" width="14" style="109" customWidth="1"/>
    <col min="8684" max="8684" width="1.7265625" style="109" customWidth="1"/>
    <col min="8685" max="8929" width="10.90625" style="109"/>
    <col min="8930" max="8930" width="4.453125" style="109" customWidth="1"/>
    <col min="8931" max="8931" width="10.90625" style="109"/>
    <col min="8932" max="8932" width="17.54296875" style="109" customWidth="1"/>
    <col min="8933" max="8933" width="11.54296875" style="109" customWidth="1"/>
    <col min="8934" max="8937" width="10.90625" style="109"/>
    <col min="8938" max="8938" width="22.54296875" style="109" customWidth="1"/>
    <col min="8939" max="8939" width="14" style="109" customWidth="1"/>
    <col min="8940" max="8940" width="1.7265625" style="109" customWidth="1"/>
    <col min="8941" max="9185" width="10.90625" style="109"/>
    <col min="9186" max="9186" width="4.453125" style="109" customWidth="1"/>
    <col min="9187" max="9187" width="10.90625" style="109"/>
    <col min="9188" max="9188" width="17.54296875" style="109" customWidth="1"/>
    <col min="9189" max="9189" width="11.54296875" style="109" customWidth="1"/>
    <col min="9190" max="9193" width="10.90625" style="109"/>
    <col min="9194" max="9194" width="22.54296875" style="109" customWidth="1"/>
    <col min="9195" max="9195" width="14" style="109" customWidth="1"/>
    <col min="9196" max="9196" width="1.7265625" style="109" customWidth="1"/>
    <col min="9197" max="9441" width="10.90625" style="109"/>
    <col min="9442" max="9442" width="4.453125" style="109" customWidth="1"/>
    <col min="9443" max="9443" width="10.90625" style="109"/>
    <col min="9444" max="9444" width="17.54296875" style="109" customWidth="1"/>
    <col min="9445" max="9445" width="11.54296875" style="109" customWidth="1"/>
    <col min="9446" max="9449" width="10.90625" style="109"/>
    <col min="9450" max="9450" width="22.54296875" style="109" customWidth="1"/>
    <col min="9451" max="9451" width="14" style="109" customWidth="1"/>
    <col min="9452" max="9452" width="1.7265625" style="109" customWidth="1"/>
    <col min="9453" max="9697" width="10.90625" style="109"/>
    <col min="9698" max="9698" width="4.453125" style="109" customWidth="1"/>
    <col min="9699" max="9699" width="10.90625" style="109"/>
    <col min="9700" max="9700" width="17.54296875" style="109" customWidth="1"/>
    <col min="9701" max="9701" width="11.54296875" style="109" customWidth="1"/>
    <col min="9702" max="9705" width="10.90625" style="109"/>
    <col min="9706" max="9706" width="22.54296875" style="109" customWidth="1"/>
    <col min="9707" max="9707" width="14" style="109" customWidth="1"/>
    <col min="9708" max="9708" width="1.7265625" style="109" customWidth="1"/>
    <col min="9709" max="9953" width="10.90625" style="109"/>
    <col min="9954" max="9954" width="4.453125" style="109" customWidth="1"/>
    <col min="9955" max="9955" width="10.90625" style="109"/>
    <col min="9956" max="9956" width="17.54296875" style="109" customWidth="1"/>
    <col min="9957" max="9957" width="11.54296875" style="109" customWidth="1"/>
    <col min="9958" max="9961" width="10.90625" style="109"/>
    <col min="9962" max="9962" width="22.54296875" style="109" customWidth="1"/>
    <col min="9963" max="9963" width="14" style="109" customWidth="1"/>
    <col min="9964" max="9964" width="1.7265625" style="109" customWidth="1"/>
    <col min="9965" max="10209" width="10.90625" style="109"/>
    <col min="10210" max="10210" width="4.453125" style="109" customWidth="1"/>
    <col min="10211" max="10211" width="10.90625" style="109"/>
    <col min="10212" max="10212" width="17.54296875" style="109" customWidth="1"/>
    <col min="10213" max="10213" width="11.54296875" style="109" customWidth="1"/>
    <col min="10214" max="10217" width="10.90625" style="109"/>
    <col min="10218" max="10218" width="22.54296875" style="109" customWidth="1"/>
    <col min="10219" max="10219" width="14" style="109" customWidth="1"/>
    <col min="10220" max="10220" width="1.7265625" style="109" customWidth="1"/>
    <col min="10221" max="10465" width="10.90625" style="109"/>
    <col min="10466" max="10466" width="4.453125" style="109" customWidth="1"/>
    <col min="10467" max="10467" width="10.90625" style="109"/>
    <col min="10468" max="10468" width="17.54296875" style="109" customWidth="1"/>
    <col min="10469" max="10469" width="11.54296875" style="109" customWidth="1"/>
    <col min="10470" max="10473" width="10.90625" style="109"/>
    <col min="10474" max="10474" width="22.54296875" style="109" customWidth="1"/>
    <col min="10475" max="10475" width="14" style="109" customWidth="1"/>
    <col min="10476" max="10476" width="1.7265625" style="109" customWidth="1"/>
    <col min="10477" max="10721" width="10.90625" style="109"/>
    <col min="10722" max="10722" width="4.453125" style="109" customWidth="1"/>
    <col min="10723" max="10723" width="10.90625" style="109"/>
    <col min="10724" max="10724" width="17.54296875" style="109" customWidth="1"/>
    <col min="10725" max="10725" width="11.54296875" style="109" customWidth="1"/>
    <col min="10726" max="10729" width="10.90625" style="109"/>
    <col min="10730" max="10730" width="22.54296875" style="109" customWidth="1"/>
    <col min="10731" max="10731" width="14" style="109" customWidth="1"/>
    <col min="10732" max="10732" width="1.7265625" style="109" customWidth="1"/>
    <col min="10733" max="10977" width="10.90625" style="109"/>
    <col min="10978" max="10978" width="4.453125" style="109" customWidth="1"/>
    <col min="10979" max="10979" width="10.90625" style="109"/>
    <col min="10980" max="10980" width="17.54296875" style="109" customWidth="1"/>
    <col min="10981" max="10981" width="11.54296875" style="109" customWidth="1"/>
    <col min="10982" max="10985" width="10.90625" style="109"/>
    <col min="10986" max="10986" width="22.54296875" style="109" customWidth="1"/>
    <col min="10987" max="10987" width="14" style="109" customWidth="1"/>
    <col min="10988" max="10988" width="1.7265625" style="109" customWidth="1"/>
    <col min="10989" max="11233" width="10.90625" style="109"/>
    <col min="11234" max="11234" width="4.453125" style="109" customWidth="1"/>
    <col min="11235" max="11235" width="10.90625" style="109"/>
    <col min="11236" max="11236" width="17.54296875" style="109" customWidth="1"/>
    <col min="11237" max="11237" width="11.54296875" style="109" customWidth="1"/>
    <col min="11238" max="11241" width="10.90625" style="109"/>
    <col min="11242" max="11242" width="22.54296875" style="109" customWidth="1"/>
    <col min="11243" max="11243" width="14" style="109" customWidth="1"/>
    <col min="11244" max="11244" width="1.7265625" style="109" customWidth="1"/>
    <col min="11245" max="11489" width="10.90625" style="109"/>
    <col min="11490" max="11490" width="4.453125" style="109" customWidth="1"/>
    <col min="11491" max="11491" width="10.90625" style="109"/>
    <col min="11492" max="11492" width="17.54296875" style="109" customWidth="1"/>
    <col min="11493" max="11493" width="11.54296875" style="109" customWidth="1"/>
    <col min="11494" max="11497" width="10.90625" style="109"/>
    <col min="11498" max="11498" width="22.54296875" style="109" customWidth="1"/>
    <col min="11499" max="11499" width="14" style="109" customWidth="1"/>
    <col min="11500" max="11500" width="1.7265625" style="109" customWidth="1"/>
    <col min="11501" max="11745" width="10.90625" style="109"/>
    <col min="11746" max="11746" width="4.453125" style="109" customWidth="1"/>
    <col min="11747" max="11747" width="10.90625" style="109"/>
    <col min="11748" max="11748" width="17.54296875" style="109" customWidth="1"/>
    <col min="11749" max="11749" width="11.54296875" style="109" customWidth="1"/>
    <col min="11750" max="11753" width="10.90625" style="109"/>
    <col min="11754" max="11754" width="22.54296875" style="109" customWidth="1"/>
    <col min="11755" max="11755" width="14" style="109" customWidth="1"/>
    <col min="11756" max="11756" width="1.7265625" style="109" customWidth="1"/>
    <col min="11757" max="12001" width="10.90625" style="109"/>
    <col min="12002" max="12002" width="4.453125" style="109" customWidth="1"/>
    <col min="12003" max="12003" width="10.90625" style="109"/>
    <col min="12004" max="12004" width="17.54296875" style="109" customWidth="1"/>
    <col min="12005" max="12005" width="11.54296875" style="109" customWidth="1"/>
    <col min="12006" max="12009" width="10.90625" style="109"/>
    <col min="12010" max="12010" width="22.54296875" style="109" customWidth="1"/>
    <col min="12011" max="12011" width="14" style="109" customWidth="1"/>
    <col min="12012" max="12012" width="1.7265625" style="109" customWidth="1"/>
    <col min="12013" max="12257" width="10.90625" style="109"/>
    <col min="12258" max="12258" width="4.453125" style="109" customWidth="1"/>
    <col min="12259" max="12259" width="10.90625" style="109"/>
    <col min="12260" max="12260" width="17.54296875" style="109" customWidth="1"/>
    <col min="12261" max="12261" width="11.54296875" style="109" customWidth="1"/>
    <col min="12262" max="12265" width="10.90625" style="109"/>
    <col min="12266" max="12266" width="22.54296875" style="109" customWidth="1"/>
    <col min="12267" max="12267" width="14" style="109" customWidth="1"/>
    <col min="12268" max="12268" width="1.7265625" style="109" customWidth="1"/>
    <col min="12269" max="12513" width="10.90625" style="109"/>
    <col min="12514" max="12514" width="4.453125" style="109" customWidth="1"/>
    <col min="12515" max="12515" width="10.90625" style="109"/>
    <col min="12516" max="12516" width="17.54296875" style="109" customWidth="1"/>
    <col min="12517" max="12517" width="11.54296875" style="109" customWidth="1"/>
    <col min="12518" max="12521" width="10.90625" style="109"/>
    <col min="12522" max="12522" width="22.54296875" style="109" customWidth="1"/>
    <col min="12523" max="12523" width="14" style="109" customWidth="1"/>
    <col min="12524" max="12524" width="1.7265625" style="109" customWidth="1"/>
    <col min="12525" max="12769" width="10.90625" style="109"/>
    <col min="12770" max="12770" width="4.453125" style="109" customWidth="1"/>
    <col min="12771" max="12771" width="10.90625" style="109"/>
    <col min="12772" max="12772" width="17.54296875" style="109" customWidth="1"/>
    <col min="12773" max="12773" width="11.54296875" style="109" customWidth="1"/>
    <col min="12774" max="12777" width="10.90625" style="109"/>
    <col min="12778" max="12778" width="22.54296875" style="109" customWidth="1"/>
    <col min="12779" max="12779" width="14" style="109" customWidth="1"/>
    <col min="12780" max="12780" width="1.7265625" style="109" customWidth="1"/>
    <col min="12781" max="13025" width="10.90625" style="109"/>
    <col min="13026" max="13026" width="4.453125" style="109" customWidth="1"/>
    <col min="13027" max="13027" width="10.90625" style="109"/>
    <col min="13028" max="13028" width="17.54296875" style="109" customWidth="1"/>
    <col min="13029" max="13029" width="11.54296875" style="109" customWidth="1"/>
    <col min="13030" max="13033" width="10.90625" style="109"/>
    <col min="13034" max="13034" width="22.54296875" style="109" customWidth="1"/>
    <col min="13035" max="13035" width="14" style="109" customWidth="1"/>
    <col min="13036" max="13036" width="1.7265625" style="109" customWidth="1"/>
    <col min="13037" max="13281" width="10.90625" style="109"/>
    <col min="13282" max="13282" width="4.453125" style="109" customWidth="1"/>
    <col min="13283" max="13283" width="10.90625" style="109"/>
    <col min="13284" max="13284" width="17.54296875" style="109" customWidth="1"/>
    <col min="13285" max="13285" width="11.54296875" style="109" customWidth="1"/>
    <col min="13286" max="13289" width="10.90625" style="109"/>
    <col min="13290" max="13290" width="22.54296875" style="109" customWidth="1"/>
    <col min="13291" max="13291" width="14" style="109" customWidth="1"/>
    <col min="13292" max="13292" width="1.7265625" style="109" customWidth="1"/>
    <col min="13293" max="13537" width="10.90625" style="109"/>
    <col min="13538" max="13538" width="4.453125" style="109" customWidth="1"/>
    <col min="13539" max="13539" width="10.90625" style="109"/>
    <col min="13540" max="13540" width="17.54296875" style="109" customWidth="1"/>
    <col min="13541" max="13541" width="11.54296875" style="109" customWidth="1"/>
    <col min="13542" max="13545" width="10.90625" style="109"/>
    <col min="13546" max="13546" width="22.54296875" style="109" customWidth="1"/>
    <col min="13547" max="13547" width="14" style="109" customWidth="1"/>
    <col min="13548" max="13548" width="1.7265625" style="109" customWidth="1"/>
    <col min="13549" max="13793" width="10.90625" style="109"/>
    <col min="13794" max="13794" width="4.453125" style="109" customWidth="1"/>
    <col min="13795" max="13795" width="10.90625" style="109"/>
    <col min="13796" max="13796" width="17.54296875" style="109" customWidth="1"/>
    <col min="13797" max="13797" width="11.54296875" style="109" customWidth="1"/>
    <col min="13798" max="13801" width="10.90625" style="109"/>
    <col min="13802" max="13802" width="22.54296875" style="109" customWidth="1"/>
    <col min="13803" max="13803" width="14" style="109" customWidth="1"/>
    <col min="13804" max="13804" width="1.7265625" style="109" customWidth="1"/>
    <col min="13805" max="14049" width="10.90625" style="109"/>
    <col min="14050" max="14050" width="4.453125" style="109" customWidth="1"/>
    <col min="14051" max="14051" width="10.90625" style="109"/>
    <col min="14052" max="14052" width="17.54296875" style="109" customWidth="1"/>
    <col min="14053" max="14053" width="11.54296875" style="109" customWidth="1"/>
    <col min="14054" max="14057" width="10.90625" style="109"/>
    <col min="14058" max="14058" width="22.54296875" style="109" customWidth="1"/>
    <col min="14059" max="14059" width="14" style="109" customWidth="1"/>
    <col min="14060" max="14060" width="1.7265625" style="109" customWidth="1"/>
    <col min="14061" max="14305" width="10.90625" style="109"/>
    <col min="14306" max="14306" width="4.453125" style="109" customWidth="1"/>
    <col min="14307" max="14307" width="10.90625" style="109"/>
    <col min="14308" max="14308" width="17.54296875" style="109" customWidth="1"/>
    <col min="14309" max="14309" width="11.54296875" style="109" customWidth="1"/>
    <col min="14310" max="14313" width="10.90625" style="109"/>
    <col min="14314" max="14314" width="22.54296875" style="109" customWidth="1"/>
    <col min="14315" max="14315" width="14" style="109" customWidth="1"/>
    <col min="14316" max="14316" width="1.7265625" style="109" customWidth="1"/>
    <col min="14317" max="14561" width="10.90625" style="109"/>
    <col min="14562" max="14562" width="4.453125" style="109" customWidth="1"/>
    <col min="14563" max="14563" width="10.90625" style="109"/>
    <col min="14564" max="14564" width="17.54296875" style="109" customWidth="1"/>
    <col min="14565" max="14565" width="11.54296875" style="109" customWidth="1"/>
    <col min="14566" max="14569" width="10.90625" style="109"/>
    <col min="14570" max="14570" width="22.54296875" style="109" customWidth="1"/>
    <col min="14571" max="14571" width="14" style="109" customWidth="1"/>
    <col min="14572" max="14572" width="1.7265625" style="109" customWidth="1"/>
    <col min="14573" max="14817" width="10.90625" style="109"/>
    <col min="14818" max="14818" width="4.453125" style="109" customWidth="1"/>
    <col min="14819" max="14819" width="10.90625" style="109"/>
    <col min="14820" max="14820" width="17.54296875" style="109" customWidth="1"/>
    <col min="14821" max="14821" width="11.54296875" style="109" customWidth="1"/>
    <col min="14822" max="14825" width="10.90625" style="109"/>
    <col min="14826" max="14826" width="22.54296875" style="109" customWidth="1"/>
    <col min="14827" max="14827" width="14" style="109" customWidth="1"/>
    <col min="14828" max="14828" width="1.7265625" style="109" customWidth="1"/>
    <col min="14829" max="15073" width="10.90625" style="109"/>
    <col min="15074" max="15074" width="4.453125" style="109" customWidth="1"/>
    <col min="15075" max="15075" width="10.90625" style="109"/>
    <col min="15076" max="15076" width="17.54296875" style="109" customWidth="1"/>
    <col min="15077" max="15077" width="11.54296875" style="109" customWidth="1"/>
    <col min="15078" max="15081" width="10.90625" style="109"/>
    <col min="15082" max="15082" width="22.54296875" style="109" customWidth="1"/>
    <col min="15083" max="15083" width="14" style="109" customWidth="1"/>
    <col min="15084" max="15084" width="1.7265625" style="109" customWidth="1"/>
    <col min="15085" max="15329" width="10.90625" style="109"/>
    <col min="15330" max="15330" width="4.453125" style="109" customWidth="1"/>
    <col min="15331" max="15331" width="10.90625" style="109"/>
    <col min="15332" max="15332" width="17.54296875" style="109" customWidth="1"/>
    <col min="15333" max="15333" width="11.54296875" style="109" customWidth="1"/>
    <col min="15334" max="15337" width="10.90625" style="109"/>
    <col min="15338" max="15338" width="22.54296875" style="109" customWidth="1"/>
    <col min="15339" max="15339" width="14" style="109" customWidth="1"/>
    <col min="15340" max="15340" width="1.7265625" style="109" customWidth="1"/>
    <col min="15341" max="15585" width="10.90625" style="109"/>
    <col min="15586" max="15586" width="4.453125" style="109" customWidth="1"/>
    <col min="15587" max="15587" width="10.90625" style="109"/>
    <col min="15588" max="15588" width="17.54296875" style="109" customWidth="1"/>
    <col min="15589" max="15589" width="11.54296875" style="109" customWidth="1"/>
    <col min="15590" max="15593" width="10.90625" style="109"/>
    <col min="15594" max="15594" width="22.54296875" style="109" customWidth="1"/>
    <col min="15595" max="15595" width="14" style="109" customWidth="1"/>
    <col min="15596" max="15596" width="1.7265625" style="109" customWidth="1"/>
    <col min="15597" max="15841" width="10.90625" style="109"/>
    <col min="15842" max="15842" width="4.453125" style="109" customWidth="1"/>
    <col min="15843" max="15843" width="10.90625" style="109"/>
    <col min="15844" max="15844" width="17.54296875" style="109" customWidth="1"/>
    <col min="15845" max="15845" width="11.54296875" style="109" customWidth="1"/>
    <col min="15846" max="15849" width="10.90625" style="109"/>
    <col min="15850" max="15850" width="22.54296875" style="109" customWidth="1"/>
    <col min="15851" max="15851" width="14" style="109" customWidth="1"/>
    <col min="15852" max="15852" width="1.7265625" style="109" customWidth="1"/>
    <col min="15853" max="16097" width="10.90625" style="109"/>
    <col min="16098" max="16098" width="4.453125" style="109" customWidth="1"/>
    <col min="16099" max="16099" width="10.90625" style="109"/>
    <col min="16100" max="16100" width="17.54296875" style="109" customWidth="1"/>
    <col min="16101" max="16101" width="11.54296875" style="109" customWidth="1"/>
    <col min="16102" max="16105" width="10.90625" style="109"/>
    <col min="16106" max="16106" width="22.54296875" style="109" customWidth="1"/>
    <col min="16107" max="16107" width="14" style="109" customWidth="1"/>
    <col min="16108" max="16108" width="1.7265625" style="109" customWidth="1"/>
    <col min="16109" max="16384" width="10.90625" style="109"/>
  </cols>
  <sheetData>
    <row r="1" spans="2:10" ht="6" customHeight="1" thickBot="1" x14ac:dyDescent="0.3"/>
    <row r="2" spans="2:10" ht="19.5" customHeight="1" x14ac:dyDescent="0.25">
      <c r="B2" s="110"/>
      <c r="C2" s="111"/>
      <c r="D2" s="112" t="s">
        <v>119</v>
      </c>
      <c r="E2" s="113"/>
      <c r="F2" s="113"/>
      <c r="G2" s="113"/>
      <c r="H2" s="113"/>
      <c r="I2" s="114"/>
      <c r="J2" s="115" t="s">
        <v>120</v>
      </c>
    </row>
    <row r="3" spans="2:10" ht="4.5" customHeight="1" thickBot="1" x14ac:dyDescent="0.3">
      <c r="B3" s="116"/>
      <c r="C3" s="117"/>
      <c r="D3" s="118"/>
      <c r="E3" s="119"/>
      <c r="F3" s="119"/>
      <c r="G3" s="119"/>
      <c r="H3" s="119"/>
      <c r="I3" s="120"/>
      <c r="J3" s="121"/>
    </row>
    <row r="4" spans="2:10" ht="13" x14ac:dyDescent="0.25">
      <c r="B4" s="116"/>
      <c r="C4" s="117"/>
      <c r="D4" s="112" t="s">
        <v>121</v>
      </c>
      <c r="E4" s="113"/>
      <c r="F4" s="113"/>
      <c r="G4" s="113"/>
      <c r="H4" s="113"/>
      <c r="I4" s="114"/>
      <c r="J4" s="115" t="s">
        <v>122</v>
      </c>
    </row>
    <row r="5" spans="2:10" ht="5.25" customHeight="1" x14ac:dyDescent="0.25">
      <c r="B5" s="116"/>
      <c r="C5" s="117"/>
      <c r="D5" s="122"/>
      <c r="E5" s="123"/>
      <c r="F5" s="123"/>
      <c r="G5" s="123"/>
      <c r="H5" s="123"/>
      <c r="I5" s="124"/>
      <c r="J5" s="125"/>
    </row>
    <row r="6" spans="2:10" ht="4.5" customHeight="1" thickBot="1" x14ac:dyDescent="0.3">
      <c r="B6" s="126"/>
      <c r="C6" s="127"/>
      <c r="D6" s="118"/>
      <c r="E6" s="119"/>
      <c r="F6" s="119"/>
      <c r="G6" s="119"/>
      <c r="H6" s="119"/>
      <c r="I6" s="120"/>
      <c r="J6" s="121"/>
    </row>
    <row r="7" spans="2:10" ht="6" customHeight="1" x14ac:dyDescent="0.25">
      <c r="B7" s="128"/>
      <c r="J7" s="129"/>
    </row>
    <row r="8" spans="2:10" ht="9" customHeight="1" x14ac:dyDescent="0.25">
      <c r="B8" s="128"/>
      <c r="J8" s="129"/>
    </row>
    <row r="9" spans="2:10" ht="13" x14ac:dyDescent="0.3">
      <c r="B9" s="128"/>
      <c r="C9" s="130" t="s">
        <v>144</v>
      </c>
      <c r="E9" s="131"/>
      <c r="H9" s="132"/>
      <c r="J9" s="129"/>
    </row>
    <row r="10" spans="2:10" ht="8.25" customHeight="1" x14ac:dyDescent="0.25">
      <c r="B10" s="128"/>
      <c r="J10" s="129"/>
    </row>
    <row r="11" spans="2:10" ht="13" x14ac:dyDescent="0.3">
      <c r="B11" s="128"/>
      <c r="C11" s="130" t="s">
        <v>142</v>
      </c>
      <c r="J11" s="129"/>
    </row>
    <row r="12" spans="2:10" ht="13" x14ac:dyDescent="0.3">
      <c r="B12" s="128"/>
      <c r="C12" s="130" t="s">
        <v>143</v>
      </c>
      <c r="J12" s="129"/>
    </row>
    <row r="13" spans="2:10" x14ac:dyDescent="0.25">
      <c r="B13" s="128"/>
      <c r="J13" s="129"/>
    </row>
    <row r="14" spans="2:10" x14ac:dyDescent="0.25">
      <c r="B14" s="128"/>
      <c r="C14" s="109" t="s">
        <v>148</v>
      </c>
      <c r="G14" s="133"/>
      <c r="H14" s="133"/>
      <c r="I14" s="133"/>
      <c r="J14" s="129"/>
    </row>
    <row r="15" spans="2:10" ht="9" customHeight="1" x14ac:dyDescent="0.25">
      <c r="B15" s="128"/>
      <c r="C15" s="134"/>
      <c r="G15" s="133"/>
      <c r="H15" s="133"/>
      <c r="I15" s="133"/>
      <c r="J15" s="129"/>
    </row>
    <row r="16" spans="2:10" ht="13" x14ac:dyDescent="0.3">
      <c r="B16" s="128"/>
      <c r="C16" s="109" t="s">
        <v>145</v>
      </c>
      <c r="D16" s="131"/>
      <c r="G16" s="133"/>
      <c r="H16" s="135" t="s">
        <v>123</v>
      </c>
      <c r="I16" s="135" t="s">
        <v>124</v>
      </c>
      <c r="J16" s="129"/>
    </row>
    <row r="17" spans="2:14" ht="13" x14ac:dyDescent="0.3">
      <c r="B17" s="128"/>
      <c r="C17" s="130" t="s">
        <v>125</v>
      </c>
      <c r="D17" s="130"/>
      <c r="E17" s="130"/>
      <c r="F17" s="130"/>
      <c r="G17" s="133"/>
      <c r="H17" s="136">
        <v>8</v>
      </c>
      <c r="I17" s="137">
        <v>32783266</v>
      </c>
      <c r="J17" s="129"/>
    </row>
    <row r="18" spans="2:14" x14ac:dyDescent="0.25">
      <c r="B18" s="128"/>
      <c r="C18" s="109" t="s">
        <v>126</v>
      </c>
      <c r="G18" s="133"/>
      <c r="H18" s="139">
        <v>0</v>
      </c>
      <c r="I18" s="140">
        <v>0</v>
      </c>
      <c r="J18" s="129"/>
    </row>
    <row r="19" spans="2:14" x14ac:dyDescent="0.25">
      <c r="B19" s="128"/>
      <c r="C19" s="109" t="s">
        <v>127</v>
      </c>
      <c r="G19" s="133"/>
      <c r="H19" s="139">
        <v>0</v>
      </c>
      <c r="I19" s="140">
        <v>0</v>
      </c>
      <c r="J19" s="129"/>
    </row>
    <row r="20" spans="2:14" x14ac:dyDescent="0.25">
      <c r="B20" s="128"/>
      <c r="C20" s="109" t="s">
        <v>128</v>
      </c>
      <c r="H20" s="141">
        <v>0</v>
      </c>
      <c r="I20" s="142">
        <v>0</v>
      </c>
      <c r="J20" s="129"/>
    </row>
    <row r="21" spans="2:14" x14ac:dyDescent="0.25">
      <c r="B21" s="128"/>
      <c r="C21" s="109" t="s">
        <v>129</v>
      </c>
      <c r="H21" s="141">
        <v>0</v>
      </c>
      <c r="I21" s="142">
        <v>0</v>
      </c>
      <c r="J21" s="129"/>
      <c r="N21" s="143"/>
    </row>
    <row r="22" spans="2:14" ht="13" thickBot="1" x14ac:dyDescent="0.3">
      <c r="B22" s="128"/>
      <c r="C22" s="109" t="s">
        <v>130</v>
      </c>
      <c r="H22" s="144">
        <v>0</v>
      </c>
      <c r="I22" s="145">
        <v>0</v>
      </c>
      <c r="J22" s="129"/>
    </row>
    <row r="23" spans="2:14" ht="13" x14ac:dyDescent="0.3">
      <c r="B23" s="128"/>
      <c r="C23" s="130" t="s">
        <v>131</v>
      </c>
      <c r="D23" s="130"/>
      <c r="E23" s="130"/>
      <c r="F23" s="130"/>
      <c r="H23" s="146">
        <f>H18+H19+H20+H21+H22</f>
        <v>0</v>
      </c>
      <c r="I23" s="147">
        <f>I18+I19+I20+I21+I22</f>
        <v>0</v>
      </c>
      <c r="J23" s="129"/>
    </row>
    <row r="24" spans="2:14" x14ac:dyDescent="0.25">
      <c r="B24" s="128"/>
      <c r="C24" s="109" t="s">
        <v>132</v>
      </c>
      <c r="H24" s="141">
        <v>8</v>
      </c>
      <c r="I24" s="142">
        <v>32783266</v>
      </c>
      <c r="J24" s="129"/>
    </row>
    <row r="25" spans="2:14" ht="13" thickBot="1" x14ac:dyDescent="0.3">
      <c r="B25" s="128"/>
      <c r="C25" s="109" t="s">
        <v>133</v>
      </c>
      <c r="H25" s="144">
        <v>0</v>
      </c>
      <c r="I25" s="145">
        <v>0</v>
      </c>
      <c r="J25" s="129"/>
    </row>
    <row r="26" spans="2:14" ht="13" x14ac:dyDescent="0.3">
      <c r="B26" s="128"/>
      <c r="C26" s="130" t="s">
        <v>134</v>
      </c>
      <c r="D26" s="130"/>
      <c r="E26" s="130"/>
      <c r="F26" s="130"/>
      <c r="H26" s="146">
        <f>H24+H25</f>
        <v>8</v>
      </c>
      <c r="I26" s="147">
        <f>I24+I25</f>
        <v>32783266</v>
      </c>
      <c r="J26" s="129"/>
    </row>
    <row r="27" spans="2:14" ht="13.5" thickBot="1" x14ac:dyDescent="0.35">
      <c r="B27" s="128"/>
      <c r="C27" s="133" t="s">
        <v>135</v>
      </c>
      <c r="D27" s="148"/>
      <c r="E27" s="148"/>
      <c r="F27" s="148"/>
      <c r="G27" s="133"/>
      <c r="H27" s="149">
        <v>0</v>
      </c>
      <c r="I27" s="150">
        <v>0</v>
      </c>
      <c r="J27" s="151"/>
    </row>
    <row r="28" spans="2:14" ht="13" x14ac:dyDescent="0.3">
      <c r="B28" s="128"/>
      <c r="C28" s="148" t="s">
        <v>136</v>
      </c>
      <c r="D28" s="148"/>
      <c r="E28" s="148"/>
      <c r="F28" s="148"/>
      <c r="G28" s="133"/>
      <c r="H28" s="152">
        <f>H27</f>
        <v>0</v>
      </c>
      <c r="I28" s="140">
        <f>I27</f>
        <v>0</v>
      </c>
      <c r="J28" s="151"/>
    </row>
    <row r="29" spans="2:14" ht="13" x14ac:dyDescent="0.3">
      <c r="B29" s="128"/>
      <c r="C29" s="148"/>
      <c r="D29" s="148"/>
      <c r="E29" s="148"/>
      <c r="F29" s="148"/>
      <c r="G29" s="133"/>
      <c r="H29" s="139"/>
      <c r="I29" s="137"/>
      <c r="J29" s="151"/>
    </row>
    <row r="30" spans="2:14" ht="13.5" thickBot="1" x14ac:dyDescent="0.35">
      <c r="B30" s="128"/>
      <c r="C30" s="148" t="s">
        <v>137</v>
      </c>
      <c r="D30" s="148"/>
      <c r="E30" s="133"/>
      <c r="F30" s="133"/>
      <c r="G30" s="133"/>
      <c r="H30" s="153"/>
      <c r="I30" s="154"/>
      <c r="J30" s="151"/>
    </row>
    <row r="31" spans="2:14" ht="13.5" thickTop="1" x14ac:dyDescent="0.3">
      <c r="B31" s="128"/>
      <c r="C31" s="148"/>
      <c r="D31" s="148"/>
      <c r="E31" s="133"/>
      <c r="F31" s="133"/>
      <c r="G31" s="133"/>
      <c r="H31" s="140">
        <f>H23+H26+H28</f>
        <v>8</v>
      </c>
      <c r="I31" s="140">
        <f>I23+I26+I28</f>
        <v>32783266</v>
      </c>
      <c r="J31" s="151"/>
    </row>
    <row r="32" spans="2:14" ht="9.75" customHeight="1" x14ac:dyDescent="0.25">
      <c r="B32" s="128"/>
      <c r="C32" s="133"/>
      <c r="D32" s="133"/>
      <c r="E32" s="133"/>
      <c r="F32" s="133"/>
      <c r="G32" s="155"/>
      <c r="H32" s="156"/>
      <c r="I32" s="157"/>
      <c r="J32" s="151"/>
    </row>
    <row r="33" spans="2:10" ht="9.75" customHeight="1" x14ac:dyDescent="0.25">
      <c r="B33" s="128"/>
      <c r="C33" s="133"/>
      <c r="D33" s="133"/>
      <c r="E33" s="133"/>
      <c r="F33" s="133"/>
      <c r="G33" s="155"/>
      <c r="H33" s="156"/>
      <c r="I33" s="157"/>
      <c r="J33" s="151"/>
    </row>
    <row r="34" spans="2:10" ht="9.75" customHeight="1" x14ac:dyDescent="0.25">
      <c r="B34" s="128"/>
      <c r="C34" s="133"/>
      <c r="D34" s="133"/>
      <c r="E34" s="133"/>
      <c r="F34" s="133"/>
      <c r="G34" s="155"/>
      <c r="H34" s="156"/>
      <c r="I34" s="157"/>
      <c r="J34" s="151"/>
    </row>
    <row r="35" spans="2:10" ht="9.75" customHeight="1" x14ac:dyDescent="0.25">
      <c r="B35" s="128"/>
      <c r="C35" s="133"/>
      <c r="D35" s="133"/>
      <c r="E35" s="133"/>
      <c r="F35" s="133"/>
      <c r="G35" s="155"/>
      <c r="H35" s="156"/>
      <c r="I35" s="157"/>
      <c r="J35" s="151"/>
    </row>
    <row r="36" spans="2:10" ht="9.75" customHeight="1" x14ac:dyDescent="0.25">
      <c r="B36" s="128"/>
      <c r="C36" s="133"/>
      <c r="D36" s="133"/>
      <c r="E36" s="133"/>
      <c r="F36" s="133"/>
      <c r="G36" s="155"/>
      <c r="H36" s="156"/>
      <c r="I36" s="157"/>
      <c r="J36" s="151"/>
    </row>
    <row r="37" spans="2:10" ht="13.5" thickBot="1" x14ac:dyDescent="0.35">
      <c r="B37" s="128"/>
      <c r="C37" s="158"/>
      <c r="D37" s="159"/>
      <c r="E37" s="133"/>
      <c r="F37" s="133"/>
      <c r="G37" s="133"/>
      <c r="H37" s="160"/>
      <c r="I37" s="161"/>
      <c r="J37" s="151"/>
    </row>
    <row r="38" spans="2:10" ht="13" x14ac:dyDescent="0.3">
      <c r="B38" s="128"/>
      <c r="C38" s="148" t="s">
        <v>146</v>
      </c>
      <c r="D38" s="155"/>
      <c r="E38" s="133"/>
      <c r="F38" s="133"/>
      <c r="G38" s="133"/>
      <c r="H38" s="162" t="s">
        <v>138</v>
      </c>
      <c r="I38" s="155"/>
      <c r="J38" s="151"/>
    </row>
    <row r="39" spans="2:10" ht="13" x14ac:dyDescent="0.3">
      <c r="B39" s="128"/>
      <c r="C39" s="148" t="s">
        <v>147</v>
      </c>
      <c r="D39" s="133"/>
      <c r="E39" s="133"/>
      <c r="F39" s="133"/>
      <c r="G39" s="133"/>
      <c r="H39" s="148" t="s">
        <v>139</v>
      </c>
      <c r="I39" s="155"/>
      <c r="J39" s="151"/>
    </row>
    <row r="40" spans="2:10" ht="13" x14ac:dyDescent="0.3">
      <c r="B40" s="128"/>
      <c r="C40" s="133"/>
      <c r="D40" s="133"/>
      <c r="E40" s="133"/>
      <c r="F40" s="133"/>
      <c r="G40" s="133"/>
      <c r="H40" s="148" t="s">
        <v>140</v>
      </c>
      <c r="I40" s="155"/>
      <c r="J40" s="151"/>
    </row>
    <row r="41" spans="2:10" ht="13" x14ac:dyDescent="0.3">
      <c r="B41" s="128"/>
      <c r="C41" s="133"/>
      <c r="D41" s="133"/>
      <c r="E41" s="133"/>
      <c r="F41" s="133"/>
      <c r="G41" s="148"/>
      <c r="H41" s="155"/>
      <c r="I41" s="155"/>
      <c r="J41" s="151"/>
    </row>
    <row r="42" spans="2:10" x14ac:dyDescent="0.25">
      <c r="B42" s="128"/>
      <c r="C42" s="176" t="s">
        <v>141</v>
      </c>
      <c r="D42" s="176"/>
      <c r="E42" s="176"/>
      <c r="F42" s="176"/>
      <c r="G42" s="176"/>
      <c r="H42" s="176"/>
      <c r="I42" s="176"/>
      <c r="J42" s="151"/>
    </row>
    <row r="43" spans="2:10" x14ac:dyDescent="0.25">
      <c r="B43" s="128"/>
      <c r="C43" s="176"/>
      <c r="D43" s="176"/>
      <c r="E43" s="176"/>
      <c r="F43" s="176"/>
      <c r="G43" s="176"/>
      <c r="H43" s="176"/>
      <c r="I43" s="176"/>
      <c r="J43" s="151"/>
    </row>
    <row r="44" spans="2:10" ht="7.5" customHeight="1" thickBot="1" x14ac:dyDescent="0.3">
      <c r="B44" s="163"/>
      <c r="C44" s="164"/>
      <c r="D44" s="164"/>
      <c r="E44" s="164"/>
      <c r="F44" s="164"/>
      <c r="G44" s="165"/>
      <c r="H44" s="165"/>
      <c r="I44" s="165"/>
      <c r="J44" s="166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09 DE JUNIO</vt:lpstr>
      <vt:lpstr>10 DE JUNIO</vt:lpstr>
      <vt:lpstr>INFO IPS</vt:lpstr>
      <vt:lpstr>TD</vt:lpstr>
      <vt:lpstr>ESTADO DE CADA FACTURA</vt:lpstr>
      <vt:lpstr>FOR-CSA-018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jefe financiera</dc:creator>
  <cp:lastModifiedBy>Paola Andrea Jimenez Prado</cp:lastModifiedBy>
  <cp:lastPrinted>2024-11-19T18:42:40Z</cp:lastPrinted>
  <dcterms:created xsi:type="dcterms:W3CDTF">2017-08-25T15:23:51Z</dcterms:created>
  <dcterms:modified xsi:type="dcterms:W3CDTF">2024-11-19T19:48:10Z</dcterms:modified>
</cp:coreProperties>
</file>