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38854928 MARGARITA ROSA CAICEDO ZAPATA\"/>
    </mc:Choice>
  </mc:AlternateContent>
  <bookViews>
    <workbookView xWindow="0" yWindow="0" windowWidth="19200" windowHeight="7310" activeTab="3"/>
  </bookViews>
  <sheets>
    <sheet name="INFO IPS" sheetId="1" r:id="rId1"/>
    <sheet name="ESTADO DE CADA FACTURA" sheetId="2" r:id="rId2"/>
    <sheet name="TD" sheetId="3" r:id="rId3"/>
    <sheet name="FOR-CSA-018 " sheetId="4" r:id="rId4"/>
    <sheet name="FOR CSA 004" sheetId="5" r:id="rId5"/>
  </sheets>
  <definedNames>
    <definedName name="_xlnm._FilterDatabase" localSheetId="1" hidden="1">'ESTADO DE CADA FACTURA'!$A$2:$V$11</definedName>
  </definedNames>
  <calcPr calcId="152511"/>
  <pivotCaches>
    <pivotCache cacheId="4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Q1" i="2"/>
  <c r="O1" i="2"/>
  <c r="P1" i="2"/>
  <c r="N1" i="2"/>
  <c r="M1" i="2"/>
  <c r="E11" i="3"/>
  <c r="F6" i="3"/>
  <c r="F9" i="3"/>
  <c r="F5" i="3"/>
  <c r="H31" i="4" l="1"/>
  <c r="I31" i="4"/>
  <c r="J11" i="2" l="1"/>
  <c r="J10" i="2"/>
  <c r="J9" i="2"/>
  <c r="J8" i="2"/>
  <c r="J7" i="2"/>
  <c r="J6" i="2"/>
  <c r="J1" i="2" s="1"/>
  <c r="J5" i="2"/>
  <c r="J4" i="2"/>
  <c r="J3" i="2"/>
  <c r="H11" i="1" l="1"/>
  <c r="H10" i="1"/>
  <c r="H9" i="1"/>
  <c r="H8" i="1"/>
  <c r="H7" i="1"/>
  <c r="H6" i="1"/>
  <c r="H5" i="1"/>
  <c r="H4" i="1"/>
  <c r="H3" i="1"/>
  <c r="H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PAZ Y SALVO AL 20222</t>
        </r>
      </text>
    </comment>
  </commentList>
</comments>
</file>

<file path=xl/sharedStrings.xml><?xml version="1.0" encoding="utf-8"?>
<sst xmlns="http://schemas.openxmlformats.org/spreadsheetml/2006/main" count="176" uniqueCount="98">
  <si>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</si>
  <si>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</si>
  <si>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</si>
  <si>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</si>
  <si>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</si>
  <si>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</si>
  <si>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</si>
  <si>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</si>
  <si>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EF</t>
  </si>
  <si>
    <t>Margarita Rosa Caicedo Zapata</t>
  </si>
  <si>
    <t>EF686</t>
  </si>
  <si>
    <t>EF732</t>
  </si>
  <si>
    <t>EF746</t>
  </si>
  <si>
    <t>EF747</t>
  </si>
  <si>
    <t>EF748</t>
  </si>
  <si>
    <t>EF749</t>
  </si>
  <si>
    <t>EF750</t>
  </si>
  <si>
    <t>EF752</t>
  </si>
  <si>
    <t>EF753</t>
  </si>
  <si>
    <t>TOTAL CARTERA AL 18 JUNIO 2024</t>
  </si>
  <si>
    <t>SE TIENE PAZ Y SALVO</t>
  </si>
  <si>
    <t>Llave</t>
  </si>
  <si>
    <t xml:space="preserve">Fecha de radicacion EPS </t>
  </si>
  <si>
    <t>Estado de Factura EPS Junio 29</t>
  </si>
  <si>
    <t>Boxalud</t>
  </si>
  <si>
    <t>38854928_EF686</t>
  </si>
  <si>
    <t>38854928_EF732</t>
  </si>
  <si>
    <t>38854928_EF746</t>
  </si>
  <si>
    <t>38854928_EF747</t>
  </si>
  <si>
    <t>38854928_EF748</t>
  </si>
  <si>
    <t>38854928_EF749</t>
  </si>
  <si>
    <t>38854928_EF750</t>
  </si>
  <si>
    <t>38854928_EF752</t>
  </si>
  <si>
    <t>38854928_EF753</t>
  </si>
  <si>
    <t>Finalizada</t>
  </si>
  <si>
    <t>Valor Total Bruto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</si>
  <si>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</si>
  <si>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</si>
  <si>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</si>
  <si>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</si>
  <si>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</si>
  <si>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</si>
  <si>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 xml:space="preserve">Doc compensacion </t>
  </si>
  <si>
    <t>Fecha de compensacion</t>
  </si>
  <si>
    <t>Fecha de corte</t>
  </si>
  <si>
    <t>FACTURA PENDIENTE EN PROGRAMACION DE PAGO</t>
  </si>
  <si>
    <t>29.05.2024</t>
  </si>
  <si>
    <t>Total general</t>
  </si>
  <si>
    <t xml:space="preserve">Cant. Facturas </t>
  </si>
  <si>
    <t xml:space="preserve">Saldo IPS </t>
  </si>
  <si>
    <t xml:space="preserve">Valor compensacion SAP </t>
  </si>
  <si>
    <t xml:space="preserve">Valor glosa aceptada </t>
  </si>
  <si>
    <t xml:space="preserve">Tipificacion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</si>
  <si>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</si>
  <si>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</si>
  <si>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</si>
  <si>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</si>
  <si>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</si>
  <si>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</si>
  <si>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</si>
  <si>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</si>
  <si>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</si>
  <si>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</si>
  <si>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</si>
  <si>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</si>
  <si>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</si>
  <si>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</si>
  <si>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</si>
  <si>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</si>
  <si>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</si>
  <si>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</si>
  <si>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</si>
  <si>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</si>
  <si>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</si>
  <si>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</si>
  <si>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</si>
  <si>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</si>
  <si>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CANCELADA PARCIALMENTE- GLOSA ACEPTADA POR IPS</t>
  </si>
  <si>
    <t>FACTURA CANCELADA PARCIALMENTE - SALDO PENDIENTE EN PROGRAMACION DE PAGO</t>
  </si>
  <si>
    <t>27.12.2023</t>
  </si>
  <si>
    <t>FACTURA-GLOSA  ACEPTADA POR LA IPS ( $ )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</si>
  <si>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</si>
  <si>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</si>
  <si>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</si>
  <si>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</si>
  <si>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</si>
  <si>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</si>
  <si>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</si>
  <si>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</si>
  <si>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</si>
  <si>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</si>
  <si>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</si>
  <si>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</si>
  <si>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Margarita Rosa Caicedo Zapata</t>
  </si>
  <si>
    <t>NIT: 38854928</t>
  </si>
  <si>
    <t>Santiago de Cali, Junio 30 del 2024</t>
  </si>
  <si>
    <t>Con Corte al dia: 31/05/2024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</si>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</sst>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name val="Arial"/>
      <family val="2"/>
    </font>
    <font>
      <b/>
      <sz val="12"/>
      <color rgb="FFFF0000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2" fontId="3" fillId="0" borderId="0" applyFont="0" applyFill="0" applyBorder="0" applyAlignment="0" applyProtection="0"/>
    <xf numFmtId="0" fontId="6" fillId="0" borderId="0"/>
    <xf numFmtId="0" fontId="6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6" fontId="5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6" fontId="4" fillId="0" borderId="0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5" fontId="9" fillId="0" borderId="1" xfId="5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8" fillId="0" borderId="0" xfId="5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5" borderId="1" xfId="5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165" fontId="0" fillId="0" borderId="1" xfId="5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65" fontId="8" fillId="0" borderId="1" xfId="5" applyNumberFormat="1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165" fontId="3" fillId="0" borderId="1" xfId="5" applyNumberFormat="1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165" fontId="3" fillId="0" borderId="0" xfId="5" applyNumberFormat="1" applyFont="1" applyAlignment="1">
      <alignment horizontal="center"/>
    </xf>
    <xf numFmtId="0" fontId="0" fillId="0" borderId="0" xfId="0" applyFont="1" applyAlignment="1">
      <alignment horizontal="center" wrapText="1"/>
    </xf>
    <xf numFmtId="165" fontId="8" fillId="6" borderId="1" xfId="5" applyNumberFormat="1" applyFont="1" applyFill="1" applyBorder="1" applyAlignment="1">
      <alignment horizontal="center" vertical="center" wrapText="1"/>
    </xf>
    <xf numFmtId="165" fontId="0" fillId="0" borderId="0" xfId="5" applyNumberFormat="1" applyFo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NumberFormat="1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0" fillId="0" borderId="2" xfId="0" pivotButton="1" applyBorder="1"/>
    <xf numFmtId="0" fontId="0" fillId="0" borderId="2" xfId="0" applyBorder="1"/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6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6" applyNumberFormat="1" applyFont="1" applyAlignment="1">
      <alignment horizontal="right"/>
    </xf>
    <xf numFmtId="169" fontId="10" fillId="0" borderId="0" xfId="6" applyNumberFormat="1" applyFont="1"/>
    <xf numFmtId="168" fontId="6" fillId="0" borderId="0" xfId="4" applyNumberFormat="1" applyFont="1" applyAlignment="1">
      <alignment horizontal="center"/>
    </xf>
    <xf numFmtId="169" fontId="6" fillId="0" borderId="0" xfId="6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6" applyNumberFormat="1" applyFont="1" applyAlignment="1">
      <alignment horizontal="right"/>
    </xf>
    <xf numFmtId="169" fontId="10" fillId="0" borderId="0" xfId="3" applyNumberFormat="1" applyFont="1"/>
    <xf numFmtId="168" fontId="10" fillId="0" borderId="9" xfId="4" applyNumberFormat="1" applyFont="1" applyBorder="1" applyAlignment="1">
      <alignment horizontal="center"/>
    </xf>
    <xf numFmtId="169" fontId="10" fillId="0" borderId="9" xfId="6" applyNumberFormat="1" applyFont="1" applyBorder="1" applyAlignment="1">
      <alignment horizontal="right"/>
    </xf>
    <xf numFmtId="168" fontId="11" fillId="0" borderId="0" xfId="6" applyNumberFormat="1" applyFont="1" applyAlignment="1">
      <alignment horizontal="right"/>
    </xf>
    <xf numFmtId="169" fontId="11" fillId="0" borderId="0" xfId="6" applyNumberFormat="1" applyFont="1" applyAlignment="1">
      <alignment horizontal="right"/>
    </xf>
    <xf numFmtId="0" fontId="12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6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6" applyNumberFormat="1" applyFont="1" applyAlignment="1">
      <alignment horizontal="right"/>
    </xf>
    <xf numFmtId="168" fontId="12" fillId="0" borderId="15" xfId="4" applyNumberFormat="1" applyFont="1" applyBorder="1" applyAlignment="1">
      <alignment horizontal="center"/>
    </xf>
    <xf numFmtId="169" fontId="12" fillId="0" borderId="15" xfId="6" applyNumberFormat="1" applyFont="1" applyBorder="1" applyAlignment="1">
      <alignment horizontal="right"/>
    </xf>
    <xf numFmtId="170" fontId="6" fillId="0" borderId="0" xfId="3" applyNumberFormat="1" applyFont="1"/>
    <xf numFmtId="164" fontId="6" fillId="0" borderId="0" xfId="4" applyFont="1"/>
    <xf numFmtId="169" fontId="6" fillId="0" borderId="0" xfId="6" applyNumberFormat="1" applyFont="1"/>
    <xf numFmtId="170" fontId="12" fillId="0" borderId="9" xfId="3" applyNumberFormat="1" applyFont="1" applyBorder="1"/>
    <xf numFmtId="170" fontId="6" fillId="0" borderId="9" xfId="3" applyNumberFormat="1" applyFont="1" applyBorder="1"/>
    <xf numFmtId="164" fontId="12" fillId="0" borderId="9" xfId="4" applyFont="1" applyBorder="1"/>
    <xf numFmtId="169" fontId="6" fillId="0" borderId="9" xfId="6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0" fontId="10" fillId="0" borderId="9" xfId="3" applyNumberFormat="1" applyFont="1" applyBorder="1"/>
    <xf numFmtId="0" fontId="10" fillId="0" borderId="10" xfId="3" applyFont="1" applyBorder="1"/>
    <xf numFmtId="165" fontId="0" fillId="0" borderId="5" xfId="0" applyNumberFormat="1" applyBorder="1"/>
    <xf numFmtId="165" fontId="0" fillId="0" borderId="7" xfId="0" applyNumberFormat="1" applyBorder="1"/>
    <xf numFmtId="0" fontId="0" fillId="0" borderId="11" xfId="0" applyBorder="1" applyAlignment="1">
      <alignment horizontal="left"/>
    </xf>
    <xf numFmtId="165" fontId="0" fillId="0" borderId="14" xfId="0" applyNumberFormat="1" applyBorder="1"/>
    <xf numFmtId="0" fontId="0" fillId="0" borderId="11" xfId="0" applyNumberFormat="1" applyBorder="1"/>
    <xf numFmtId="165" fontId="0" fillId="0" borderId="1" xfId="5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12" fillId="0" borderId="3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1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4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/>
    </xf>
    <xf numFmtId="0" fontId="6" fillId="0" borderId="6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12" fillId="0" borderId="0" xfId="5" applyNumberFormat="1" applyFont="1"/>
    <xf numFmtId="171" fontId="12" fillId="0" borderId="0" xfId="5" applyNumberFormat="1" applyFont="1" applyAlignment="1">
      <alignment horizontal="right"/>
    </xf>
    <xf numFmtId="165" fontId="6" fillId="0" borderId="0" xfId="5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65" fontId="6" fillId="0" borderId="18" xfId="5" applyNumberFormat="1" applyFont="1" applyBorder="1" applyAlignment="1">
      <alignment horizontal="center"/>
    </xf>
    <xf numFmtId="171" fontId="6" fillId="0" borderId="18" xfId="5" applyNumberFormat="1" applyFont="1" applyBorder="1" applyAlignment="1">
      <alignment horizontal="right"/>
    </xf>
    <xf numFmtId="165" fontId="6" fillId="0" borderId="15" xfId="5" applyNumberFormat="1" applyFont="1" applyBorder="1" applyAlignment="1">
      <alignment horizontal="center"/>
    </xf>
    <xf numFmtId="171" fontId="6" fillId="0" borderId="15" xfId="5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7">
    <cellStyle name="Millares" xfId="5" builtinId="3"/>
    <cellStyle name="Millares 2" xfId="4"/>
    <cellStyle name="Moneda" xfId="6" builtinId="4"/>
    <cellStyle name="Moneda [0]" xfId="1" builtinId="7"/>
    <cellStyle name="Normal" xfId="0" builtinId="0"/>
    <cellStyle name="Normal 2" xfId="2"/>
    <cellStyle name="Normal 2 2" xfId="3"/>
  </cellStyles>
  <dxfs count="21"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3.671273726854" createdVersion="5" refreshedVersion="5" minRefreshableVersion="3" recordCount="9">
  <cacheSource type="worksheet">
    <worksheetSource ref="A2:V11" sheet="ESTADO DE CADA FACTURA"/>
  </cacheSource>
  <cacheFields count="22">
    <cacheField name="Nro ID IPS" numFmtId="0">
      <sharedItems containsSemiMixedTypes="0" containsString="0" containsNumber="1" containsInteger="1" minValue="38854928" maxValue="38854928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12-13T00:00:00" maxDate="2024-06-12T00:00:00"/>
    </cacheField>
    <cacheField name="IPS Fecha radicado" numFmtId="14">
      <sharedItems containsSemiMixedTypes="0" containsNonDate="0" containsDate="1" containsString="0" minDate="2023-06-01T00:00:00" maxDate="2024-06-12T00:00:00"/>
    </cacheField>
    <cacheField name="Fecha de radicacion EPS " numFmtId="14">
      <sharedItems containsSemiMixedTypes="0" containsNonDate="0" containsDate="1" containsString="0" minDate="2023-06-05T00:00:00" maxDate="2024-06-12T00:00:00"/>
    </cacheField>
    <cacheField name="IPS Valor Factura" numFmtId="165">
      <sharedItems containsSemiMixedTypes="0" containsString="0" containsNumber="1" containsInteger="1" minValue="31200" maxValue="4500000"/>
    </cacheField>
    <cacheField name="IPS Saldo Factura" numFmtId="165">
      <sharedItems containsSemiMixedTypes="0" containsString="0" containsNumber="1" containsInteger="1" minValue="31200" maxValue="4500000"/>
    </cacheField>
    <cacheField name="Estado de Factura EPS Junio 29" numFmtId="0">
      <sharedItems count="5">
        <s v="FACTURA CANCELADA PARCIALMENTE- GLOSA ACEPTADA POR IPS"/>
        <s v="FACTURA CANCELADA PARCIALMENTE - SALDO PENDIENTE EN PROGRAMACION DE PAGO"/>
        <s v="FACTURA PENDIENTE EN PROGRAMACION DE PAGO"/>
        <s v="CANCELADA PARCIALMENTE - SALDO PENDIENTE EN PROGRAMACION DE PAGO" u="1"/>
        <s v="FACTURA CANCELADA - GLOSA ACEPTADA POR IPS" u="1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31200" maxValue="4500000"/>
    </cacheField>
    <cacheField name="Valor Radicado" numFmtId="165">
      <sharedItems containsSemiMixedTypes="0" containsString="0" containsNumber="1" containsInteger="1" minValue="31200" maxValue="4500000"/>
    </cacheField>
    <cacheField name="Valor Glosa Aceptada" numFmtId="165">
      <sharedItems containsSemiMixedTypes="0" containsString="0" containsNumber="1" containsInteger="1" minValue="0" maxValue="1000000"/>
    </cacheField>
    <cacheField name="Valor Pagar" numFmtId="165">
      <sharedItems containsSemiMixedTypes="0" containsString="0" containsNumber="1" containsInteger="1" minValue="31200" maxValue="4500000"/>
    </cacheField>
    <cacheField name="Por pagar SAP" numFmtId="165">
      <sharedItems containsSemiMixedTypes="0" containsString="0" containsNumber="1" containsInteger="1" minValue="0" maxValue="2911153"/>
    </cacheField>
    <cacheField name="P. abiertas doc" numFmtId="0">
      <sharedItems containsString="0" containsBlank="1" containsNumber="1" containsInteger="1" minValue="1222468716" maxValue="1222469322"/>
    </cacheField>
    <cacheField name="Valor compensacion SAP" numFmtId="165">
      <sharedItems containsSemiMixedTypes="0" containsString="0" containsNumber="1" containsInteger="1" minValue="0" maxValue="3115000"/>
    </cacheField>
    <cacheField name="Doc compensacion " numFmtId="0">
      <sharedItems containsString="0" containsBlank="1" containsNumber="1" containsInteger="1" minValue="2201463861" maxValue="2201511258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38854928"/>
    <s v="Margarita Rosa Caicedo Zapata"/>
    <s v="EF"/>
    <s v="EF686"/>
    <s v="38854928_EF686"/>
    <d v="2022-12-13T00:00:00"/>
    <d v="2023-06-01T00:00:00"/>
    <d v="2023-06-05T00:00:00"/>
    <n v="4500000"/>
    <n v="4500000"/>
    <x v="0"/>
    <s v="Finalizada"/>
    <n v="4500000"/>
    <n v="4500000"/>
    <n v="1000000"/>
    <n v="3500000"/>
    <n v="0"/>
    <m/>
    <n v="3115000"/>
    <n v="2201463861"/>
    <s v="27.12.2023"/>
    <d v="2024-05-31T00:00:00"/>
  </r>
  <r>
    <n v="38854928"/>
    <s v="Margarita Rosa Caicedo Zapata"/>
    <s v="EF"/>
    <s v="EF732"/>
    <s v="38854928_EF732"/>
    <d v="2024-04-05T00:00:00"/>
    <d v="2024-04-05T00:00:00"/>
    <d v="2024-04-05T00:00:00"/>
    <n v="3911153"/>
    <n v="3911153"/>
    <x v="1"/>
    <s v="Finalizada"/>
    <n v="4500000"/>
    <n v="4500000"/>
    <n v="0"/>
    <n v="3911153"/>
    <n v="2911153"/>
    <n v="1222468716"/>
    <n v="1000000"/>
    <n v="2201511258"/>
    <s v="29.05.2024"/>
    <d v="2024-05-31T00:00:00"/>
  </r>
  <r>
    <n v="38854928"/>
    <s v="Margarita Rosa Caicedo Zapata"/>
    <s v="EF"/>
    <s v="EF746"/>
    <s v="38854928_EF746"/>
    <d v="2024-06-06T00:00:00"/>
    <d v="2024-06-06T00:00:00"/>
    <d v="2024-06-06T00:00:00"/>
    <n v="4500000"/>
    <n v="4500000"/>
    <x v="2"/>
    <s v="Finalizada"/>
    <n v="4500000"/>
    <n v="4500000"/>
    <n v="0"/>
    <n v="4500000"/>
    <n v="0"/>
    <m/>
    <n v="0"/>
    <m/>
    <m/>
    <d v="2024-05-31T00:00:00"/>
  </r>
  <r>
    <n v="38854928"/>
    <s v="Margarita Rosa Caicedo Zapata"/>
    <s v="EF"/>
    <s v="EF747"/>
    <s v="38854928_EF747"/>
    <d v="2024-06-06T00:00:00"/>
    <d v="2024-06-06T00:00:00"/>
    <d v="2024-06-07T00:00:00"/>
    <n v="111300"/>
    <n v="111300"/>
    <x v="2"/>
    <s v="Finalizada"/>
    <n v="124800"/>
    <n v="124800"/>
    <n v="0"/>
    <n v="111300"/>
    <n v="0"/>
    <m/>
    <n v="0"/>
    <m/>
    <m/>
    <d v="2024-05-31T00:00:00"/>
  </r>
  <r>
    <n v="38854928"/>
    <s v="Margarita Rosa Caicedo Zapata"/>
    <s v="EF"/>
    <s v="EF748"/>
    <s v="38854928_EF748"/>
    <d v="2024-06-06T00:00:00"/>
    <d v="2024-06-06T00:00:00"/>
    <d v="2024-06-07T00:00:00"/>
    <n v="31200"/>
    <n v="31200"/>
    <x v="2"/>
    <s v="Finalizada"/>
    <n v="31200"/>
    <n v="31200"/>
    <n v="0"/>
    <n v="31200"/>
    <n v="0"/>
    <m/>
    <n v="0"/>
    <m/>
    <m/>
    <d v="2024-05-31T00:00:00"/>
  </r>
  <r>
    <n v="38854928"/>
    <s v="Margarita Rosa Caicedo Zapata"/>
    <s v="EF"/>
    <s v="EF749"/>
    <s v="38854928_EF749"/>
    <d v="2024-06-06T00:00:00"/>
    <d v="2024-06-06T00:00:00"/>
    <d v="2024-06-07T00:00:00"/>
    <n v="124800"/>
    <n v="124800"/>
    <x v="2"/>
    <s v="Finalizada"/>
    <n v="124800"/>
    <n v="124800"/>
    <n v="0"/>
    <n v="124800"/>
    <n v="124800"/>
    <n v="1222469322"/>
    <n v="0"/>
    <m/>
    <m/>
    <d v="2024-05-31T00:00:00"/>
  </r>
  <r>
    <n v="38854928"/>
    <s v="Margarita Rosa Caicedo Zapata"/>
    <s v="EF"/>
    <s v="EF750"/>
    <s v="38854928_EF750"/>
    <d v="2024-06-06T00:00:00"/>
    <d v="2024-06-07T00:00:00"/>
    <d v="2024-06-07T00:00:00"/>
    <n v="191400"/>
    <n v="191400"/>
    <x v="2"/>
    <s v="Finalizada"/>
    <n v="218400"/>
    <n v="218400"/>
    <n v="0"/>
    <n v="191400"/>
    <n v="0"/>
    <m/>
    <n v="0"/>
    <m/>
    <m/>
    <d v="2024-05-31T00:00:00"/>
  </r>
  <r>
    <n v="38854928"/>
    <s v="Margarita Rosa Caicedo Zapata"/>
    <s v="EF"/>
    <s v="EF752"/>
    <s v="38854928_EF752"/>
    <d v="2024-06-11T00:00:00"/>
    <d v="2024-06-11T00:00:00"/>
    <d v="2024-06-11T00:00:00"/>
    <n v="85500"/>
    <n v="85500"/>
    <x v="2"/>
    <s v="Finalizada"/>
    <n v="90000"/>
    <n v="90000"/>
    <n v="0"/>
    <n v="85500"/>
    <n v="0"/>
    <m/>
    <n v="0"/>
    <m/>
    <m/>
    <d v="2024-05-31T00:00:00"/>
  </r>
  <r>
    <n v="38854928"/>
    <s v="Margarita Rosa Caicedo Zapata"/>
    <s v="EF"/>
    <s v="EF753"/>
    <s v="38854928_EF753"/>
    <d v="2024-06-11T00:00:00"/>
    <d v="2024-06-11T00:00:00"/>
    <d v="2024-06-11T00:00:00"/>
    <n v="4500000"/>
    <n v="4500000"/>
    <x v="2"/>
    <s v="Finalizada"/>
    <n v="4500000"/>
    <n v="4500000"/>
    <n v="0"/>
    <n v="4500000"/>
    <n v="0"/>
    <m/>
    <n v="0"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 ">
  <location ref="A3:E7" firstHeaderRow="0" firstDataRow="1" firstDataCol="1"/>
  <pivotFields count="22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6">
        <item m="1" x="3"/>
        <item m="1" x="4"/>
        <item x="2"/>
        <item x="0"/>
        <item x="1"/>
        <item t="default"/>
      </items>
    </pivotField>
    <pivotField showAll="0"/>
    <pivotField numFmtId="165" showAll="0"/>
    <pivotField numFmtId="165" showAll="0"/>
    <pivotField dataField="1" numFmtId="165" showAll="0"/>
    <pivotField numFmtId="165" showAll="0"/>
    <pivotField numFmtId="165" showAll="0"/>
    <pivotField showAll="0"/>
    <pivotField dataField="1" numFmtId="165" showAll="0"/>
    <pivotField showAll="0"/>
    <pivotField showAll="0"/>
    <pivotField numFmtId="14" showAll="0"/>
  </pivotFields>
  <rowFields count="1">
    <field x="10"/>
  </rowFields>
  <rowItems count="4"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0" subtotal="count" baseField="0" baseItem="0"/>
    <dataField name="Saldo IPS " fld="9" baseField="0" baseItem="0" numFmtId="165"/>
    <dataField name="Valor compensacion SAP " fld="18" baseField="0" baseItem="0" numFmtId="165"/>
    <dataField name="Valor glosa aceptada " fld="14" baseField="0" baseItem="0" numFmtId="165"/>
  </dataFields>
  <formats count="21">
    <format dxfId="2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9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0" type="button" dataOnly="0" labelOnly="1" outline="0" axis="axisRow" fieldPosition="0"/>
    </format>
    <format dxfId="15">
      <pivotArea dataOnly="0" labelOnly="1" fieldPosition="0">
        <references count="1">
          <reference field="10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">
      <pivotArea field="10" type="button" dataOnly="0" labelOnly="1" outline="0" axis="axisRow" fieldPosition="0"/>
    </format>
    <format dxfId="11">
      <pivotArea dataOnly="0" labelOnly="1" fieldPosition="0">
        <references count="1">
          <reference field="10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showGridLines="0" workbookViewId="0">
      <selection activeCell="I8" sqref="I8"/>
    </sheetView>
  </sheetViews>
  <sheetFormatPr baseColWidth="10" defaultColWidth="11.453125" defaultRowHeight="15.5" x14ac:dyDescent="0.35"/>
  <cols>
    <col min="1" max="1" width="11.54296875" style="2" bestFit="1" customWidth="1"/>
    <col min="2" max="2" width="35.453125" style="2" bestFit="1" customWidth="1"/>
    <col min="3" max="3" width="9.26953125" style="2" bestFit="1" customWidth="1"/>
    <col min="4" max="4" width="9.7265625" style="2" bestFit="1" customWidth="1"/>
    <col min="5" max="6" width="13.54296875" style="2" bestFit="1" customWidth="1"/>
    <col min="7" max="7" width="16.54296875" style="2" bestFit="1" customWidth="1"/>
    <col min="8" max="8" width="18.1796875" style="2" bestFit="1" customWidth="1"/>
    <col min="9" max="16384" width="11.453125" style="2"/>
  </cols>
  <sheetData>
    <row r="1" spans="1:9" s="1" customFormat="1" ht="31" x14ac:dyDescent="0.3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9" x14ac:dyDescent="0.35">
      <c r="A2" s="3">
        <v>38854928</v>
      </c>
      <c r="B2" s="3" t="s">
        <v>9</v>
      </c>
      <c r="C2" s="3" t="s">
        <v>8</v>
      </c>
      <c r="D2" s="6" t="s">
        <v>10</v>
      </c>
      <c r="E2" s="4">
        <v>44908</v>
      </c>
      <c r="F2" s="4">
        <v>45078</v>
      </c>
      <c r="G2" s="5">
        <v>4500000</v>
      </c>
      <c r="H2" s="5">
        <f t="shared" ref="H2:H3" si="0">+G2</f>
        <v>4500000</v>
      </c>
      <c r="I2" s="9" t="s">
        <v>20</v>
      </c>
    </row>
    <row r="3" spans="1:9" x14ac:dyDescent="0.35">
      <c r="A3" s="3">
        <v>38854928</v>
      </c>
      <c r="B3" s="3" t="s">
        <v>9</v>
      </c>
      <c r="C3" s="3" t="s">
        <v>8</v>
      </c>
      <c r="D3" s="6" t="s">
        <v>11</v>
      </c>
      <c r="E3" s="4">
        <v>45387</v>
      </c>
      <c r="F3" s="4">
        <v>45387</v>
      </c>
      <c r="G3" s="5">
        <v>3911153</v>
      </c>
      <c r="H3" s="5">
        <f t="shared" si="0"/>
        <v>3911153</v>
      </c>
    </row>
    <row r="4" spans="1:9" x14ac:dyDescent="0.35">
      <c r="A4" s="3">
        <v>38854928</v>
      </c>
      <c r="B4" s="3" t="s">
        <v>9</v>
      </c>
      <c r="C4" s="3" t="s">
        <v>8</v>
      </c>
      <c r="D4" s="6" t="s">
        <v>12</v>
      </c>
      <c r="E4" s="4">
        <v>45449</v>
      </c>
      <c r="F4" s="4">
        <v>45449</v>
      </c>
      <c r="G4" s="5">
        <v>4500000</v>
      </c>
      <c r="H4" s="5">
        <f>+G4</f>
        <v>4500000</v>
      </c>
    </row>
    <row r="5" spans="1:9" x14ac:dyDescent="0.35">
      <c r="A5" s="3">
        <v>38854928</v>
      </c>
      <c r="B5" s="3" t="s">
        <v>9</v>
      </c>
      <c r="C5" s="3" t="s">
        <v>8</v>
      </c>
      <c r="D5" s="6" t="s">
        <v>13</v>
      </c>
      <c r="E5" s="4">
        <v>45449</v>
      </c>
      <c r="F5" s="4">
        <v>45449</v>
      </c>
      <c r="G5" s="5">
        <v>111300</v>
      </c>
      <c r="H5" s="5">
        <f>+G5</f>
        <v>111300</v>
      </c>
    </row>
    <row r="6" spans="1:9" x14ac:dyDescent="0.35">
      <c r="A6" s="3">
        <v>38854928</v>
      </c>
      <c r="B6" s="3" t="s">
        <v>9</v>
      </c>
      <c r="C6" s="3" t="s">
        <v>8</v>
      </c>
      <c r="D6" s="6" t="s">
        <v>14</v>
      </c>
      <c r="E6" s="4">
        <v>45449</v>
      </c>
      <c r="F6" s="4">
        <v>45449</v>
      </c>
      <c r="G6" s="5">
        <v>31200</v>
      </c>
      <c r="H6" s="5">
        <f t="shared" ref="H6:H10" si="1">+G6</f>
        <v>31200</v>
      </c>
    </row>
    <row r="7" spans="1:9" x14ac:dyDescent="0.35">
      <c r="A7" s="3">
        <v>38854928</v>
      </c>
      <c r="B7" s="3" t="s">
        <v>9</v>
      </c>
      <c r="C7" s="3" t="s">
        <v>8</v>
      </c>
      <c r="D7" s="6" t="s">
        <v>15</v>
      </c>
      <c r="E7" s="4">
        <v>45449</v>
      </c>
      <c r="F7" s="4">
        <v>45449</v>
      </c>
      <c r="G7" s="5">
        <v>124800</v>
      </c>
      <c r="H7" s="5">
        <f t="shared" si="1"/>
        <v>124800</v>
      </c>
    </row>
    <row r="8" spans="1:9" x14ac:dyDescent="0.35">
      <c r="A8" s="3">
        <v>38854928</v>
      </c>
      <c r="B8" s="3" t="s">
        <v>9</v>
      </c>
      <c r="C8" s="3" t="s">
        <v>8</v>
      </c>
      <c r="D8" s="6" t="s">
        <v>16</v>
      </c>
      <c r="E8" s="4">
        <v>45449</v>
      </c>
      <c r="F8" s="4">
        <v>45450</v>
      </c>
      <c r="G8" s="5">
        <v>191400</v>
      </c>
      <c r="H8" s="5">
        <f t="shared" si="1"/>
        <v>191400</v>
      </c>
    </row>
    <row r="9" spans="1:9" x14ac:dyDescent="0.35">
      <c r="A9" s="3">
        <v>38854928</v>
      </c>
      <c r="B9" s="3" t="s">
        <v>9</v>
      </c>
      <c r="C9" s="3" t="s">
        <v>8</v>
      </c>
      <c r="D9" s="6" t="s">
        <v>17</v>
      </c>
      <c r="E9" s="4">
        <v>45454</v>
      </c>
      <c r="F9" s="4">
        <v>45454</v>
      </c>
      <c r="G9" s="5">
        <v>85500</v>
      </c>
      <c r="H9" s="5">
        <f t="shared" si="1"/>
        <v>85500</v>
      </c>
    </row>
    <row r="10" spans="1:9" x14ac:dyDescent="0.35">
      <c r="A10" s="3">
        <v>38854928</v>
      </c>
      <c r="B10" s="3" t="s">
        <v>9</v>
      </c>
      <c r="C10" s="3" t="s">
        <v>8</v>
      </c>
      <c r="D10" s="6" t="s">
        <v>18</v>
      </c>
      <c r="E10" s="4">
        <v>45454</v>
      </c>
      <c r="F10" s="4">
        <v>45454</v>
      </c>
      <c r="G10" s="5">
        <v>4500000</v>
      </c>
      <c r="H10" s="5">
        <f t="shared" si="1"/>
        <v>4500000</v>
      </c>
    </row>
    <row r="11" spans="1:9" x14ac:dyDescent="0.35">
      <c r="B11" s="10" t="s">
        <v>19</v>
      </c>
      <c r="C11" s="10"/>
      <c r="D11" s="10"/>
      <c r="E11" s="10"/>
      <c r="F11" s="10"/>
      <c r="G11" s="10"/>
      <c r="H11" s="7">
        <f>SUM(H2:H10)</f>
        <v>17955353</v>
      </c>
    </row>
  </sheetData>
  <mergeCells count="1">
    <mergeCell ref="B11:G11"/>
  </mergeCells>
  <dataValidations count="1">
    <dataValidation type="whole" operator="greaterThan" allowBlank="1" showInputMessage="1" showErrorMessage="1" errorTitle="DATO ERRADO" error="El valor debe ser diferente de cero" sqref="G1 H1:H3 G4:H1048576">
      <formula1>1</formula1>
    </dataValidation>
  </dataValidations>
  <pageMargins left="0.7" right="0.7" top="0.75" bottom="0.75" header="0.3" footer="0.3"/>
  <pageSetup scale="8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showGridLines="0" topLeftCell="H1" zoomScale="80" zoomScaleNormal="80" workbookViewId="0">
      <selection activeCell="H3" sqref="H3"/>
    </sheetView>
  </sheetViews>
  <sheetFormatPr baseColWidth="10" defaultColWidth="11.453125" defaultRowHeight="14.5" x14ac:dyDescent="0.35"/>
  <cols>
    <col min="1" max="1" width="11.54296875" style="16" bestFit="1" customWidth="1"/>
    <col min="2" max="2" width="27.81640625" style="16" bestFit="1" customWidth="1"/>
    <col min="3" max="3" width="9.26953125" style="16" bestFit="1" customWidth="1"/>
    <col min="4" max="4" width="9.7265625" style="16" bestFit="1" customWidth="1"/>
    <col min="5" max="5" width="20.26953125" style="16" customWidth="1"/>
    <col min="6" max="7" width="13.54296875" style="16" bestFit="1" customWidth="1"/>
    <col min="8" max="8" width="13.54296875" style="16" customWidth="1"/>
    <col min="9" max="9" width="11" style="17" bestFit="1" customWidth="1"/>
    <col min="10" max="10" width="17.90625" style="17" bestFit="1" customWidth="1"/>
    <col min="11" max="11" width="18.81640625" style="32" customWidth="1"/>
    <col min="12" max="12" width="11.453125" style="30"/>
    <col min="13" max="16" width="15.453125" style="31" bestFit="1" customWidth="1"/>
    <col min="17" max="17" width="12.81640625" style="17" bestFit="1" customWidth="1"/>
    <col min="18" max="18" width="11.453125" style="16"/>
    <col min="19" max="19" width="16.7265625" style="16" customWidth="1"/>
    <col min="20" max="20" width="15" style="16" customWidth="1"/>
    <col min="21" max="21" width="13.54296875" style="16" customWidth="1"/>
    <col min="22" max="16384" width="11.453125" style="16"/>
  </cols>
  <sheetData>
    <row r="1" spans="1:22" x14ac:dyDescent="0.35">
      <c r="J1" s="17">
        <f>SUBTOTAL(9,J3:J11)</f>
        <v>17955353</v>
      </c>
      <c r="K1" s="28"/>
      <c r="L1" s="16"/>
      <c r="M1" s="17">
        <f>SUBTOTAL(9,M3:M11)</f>
        <v>18589200</v>
      </c>
      <c r="N1" s="17">
        <f>SUBTOTAL(9,N3:N11)</f>
        <v>18589200</v>
      </c>
      <c r="O1" s="17">
        <f>SUBTOTAL(9,O3:O11)</f>
        <v>1000000</v>
      </c>
      <c r="P1" s="17">
        <f>SUBTOTAL(9,P3:P11)</f>
        <v>16955353</v>
      </c>
      <c r="Q1" s="17">
        <f>SUBTOTAL(9,Q3:Q11)</f>
        <v>3035953</v>
      </c>
    </row>
    <row r="2" spans="1:22" s="22" customFormat="1" ht="29" x14ac:dyDescent="0.35">
      <c r="A2" s="13" t="s">
        <v>0</v>
      </c>
      <c r="B2" s="13" t="s">
        <v>1</v>
      </c>
      <c r="C2" s="13" t="s">
        <v>2</v>
      </c>
      <c r="D2" s="13" t="s">
        <v>3</v>
      </c>
      <c r="E2" s="18" t="s">
        <v>21</v>
      </c>
      <c r="F2" s="13" t="s">
        <v>4</v>
      </c>
      <c r="G2" s="13" t="s">
        <v>5</v>
      </c>
      <c r="H2" s="19" t="s">
        <v>22</v>
      </c>
      <c r="I2" s="20" t="s">
        <v>6</v>
      </c>
      <c r="J2" s="21" t="s">
        <v>7</v>
      </c>
      <c r="K2" s="11" t="s">
        <v>23</v>
      </c>
      <c r="L2" s="13" t="s">
        <v>24</v>
      </c>
      <c r="M2" s="15" t="s">
        <v>35</v>
      </c>
      <c r="N2" s="15" t="s">
        <v>36</v>
      </c>
      <c r="O2" s="15" t="s">
        <v>37</v>
      </c>
      <c r="P2" s="15" t="s">
        <v>38</v>
      </c>
      <c r="Q2" s="33" t="s">
        <v>39</v>
      </c>
      <c r="R2" s="11" t="s">
        <v>40</v>
      </c>
      <c r="S2" s="12" t="s">
        <v>41</v>
      </c>
      <c r="T2" s="12" t="s">
        <v>42</v>
      </c>
      <c r="U2" s="12" t="s">
        <v>43</v>
      </c>
      <c r="V2" s="13" t="s">
        <v>44</v>
      </c>
    </row>
    <row r="3" spans="1:22" s="28" customFormat="1" ht="72.5" x14ac:dyDescent="0.35">
      <c r="A3" s="23">
        <v>38854928</v>
      </c>
      <c r="B3" s="23" t="s">
        <v>9</v>
      </c>
      <c r="C3" s="23" t="s">
        <v>8</v>
      </c>
      <c r="D3" s="14" t="s">
        <v>10</v>
      </c>
      <c r="E3" s="14" t="s">
        <v>25</v>
      </c>
      <c r="F3" s="24">
        <v>44908</v>
      </c>
      <c r="G3" s="24">
        <v>45078</v>
      </c>
      <c r="H3" s="24">
        <v>45082</v>
      </c>
      <c r="I3" s="25">
        <v>4500000</v>
      </c>
      <c r="J3" s="25">
        <f t="shared" ref="J3:J4" si="0">+I3</f>
        <v>4500000</v>
      </c>
      <c r="K3" s="23" t="s">
        <v>77</v>
      </c>
      <c r="L3" s="23" t="s">
        <v>34</v>
      </c>
      <c r="M3" s="29">
        <v>4500000</v>
      </c>
      <c r="N3" s="29">
        <v>4500000</v>
      </c>
      <c r="O3" s="29">
        <v>1000000</v>
      </c>
      <c r="P3" s="29">
        <v>3500000</v>
      </c>
      <c r="Q3" s="27">
        <v>0</v>
      </c>
      <c r="R3" s="26"/>
      <c r="S3" s="106">
        <v>3115000</v>
      </c>
      <c r="T3" s="107">
        <v>2201463861</v>
      </c>
      <c r="U3" s="107" t="s">
        <v>79</v>
      </c>
      <c r="V3" s="24">
        <v>45443</v>
      </c>
    </row>
    <row r="4" spans="1:22" s="28" customFormat="1" ht="87" x14ac:dyDescent="0.35">
      <c r="A4" s="23">
        <v>38854928</v>
      </c>
      <c r="B4" s="23" t="s">
        <v>9</v>
      </c>
      <c r="C4" s="23" t="s">
        <v>8</v>
      </c>
      <c r="D4" s="14" t="s">
        <v>11</v>
      </c>
      <c r="E4" s="14" t="s">
        <v>26</v>
      </c>
      <c r="F4" s="24">
        <v>45387</v>
      </c>
      <c r="G4" s="24">
        <v>45387</v>
      </c>
      <c r="H4" s="24">
        <v>45387</v>
      </c>
      <c r="I4" s="25">
        <v>3911153</v>
      </c>
      <c r="J4" s="25">
        <f t="shared" si="0"/>
        <v>3911153</v>
      </c>
      <c r="K4" s="23" t="s">
        <v>78</v>
      </c>
      <c r="L4" s="23" t="s">
        <v>34</v>
      </c>
      <c r="M4" s="29">
        <v>4500000</v>
      </c>
      <c r="N4" s="29">
        <v>4500000</v>
      </c>
      <c r="O4" s="29">
        <v>0</v>
      </c>
      <c r="P4" s="29">
        <v>3911153</v>
      </c>
      <c r="Q4" s="29">
        <v>2911153</v>
      </c>
      <c r="R4" s="23">
        <v>1222468716</v>
      </c>
      <c r="S4" s="29">
        <v>1000000</v>
      </c>
      <c r="T4" s="23">
        <v>2201511258</v>
      </c>
      <c r="U4" s="23" t="s">
        <v>46</v>
      </c>
      <c r="V4" s="24">
        <v>45443</v>
      </c>
    </row>
    <row r="5" spans="1:22" s="28" customFormat="1" ht="43.5" x14ac:dyDescent="0.35">
      <c r="A5" s="23">
        <v>38854928</v>
      </c>
      <c r="B5" s="23" t="s">
        <v>9</v>
      </c>
      <c r="C5" s="23" t="s">
        <v>8</v>
      </c>
      <c r="D5" s="14" t="s">
        <v>12</v>
      </c>
      <c r="E5" s="14" t="s">
        <v>27</v>
      </c>
      <c r="F5" s="24">
        <v>45449</v>
      </c>
      <c r="G5" s="24">
        <v>45449</v>
      </c>
      <c r="H5" s="24">
        <v>45449</v>
      </c>
      <c r="I5" s="25">
        <v>4500000</v>
      </c>
      <c r="J5" s="25">
        <f>+I5</f>
        <v>4500000</v>
      </c>
      <c r="K5" s="23" t="s">
        <v>45</v>
      </c>
      <c r="L5" s="23" t="s">
        <v>34</v>
      </c>
      <c r="M5" s="29">
        <v>4500000</v>
      </c>
      <c r="N5" s="29">
        <v>4500000</v>
      </c>
      <c r="O5" s="29">
        <v>0</v>
      </c>
      <c r="P5" s="29">
        <v>4500000</v>
      </c>
      <c r="Q5" s="27">
        <v>0</v>
      </c>
      <c r="R5" s="26"/>
      <c r="S5" s="29">
        <v>0</v>
      </c>
      <c r="T5" s="26"/>
      <c r="U5" s="26"/>
      <c r="V5" s="24">
        <v>45443</v>
      </c>
    </row>
    <row r="6" spans="1:22" s="28" customFormat="1" ht="43.5" x14ac:dyDescent="0.35">
      <c r="A6" s="23">
        <v>38854928</v>
      </c>
      <c r="B6" s="23" t="s">
        <v>9</v>
      </c>
      <c r="C6" s="23" t="s">
        <v>8</v>
      </c>
      <c r="D6" s="14" t="s">
        <v>13</v>
      </c>
      <c r="E6" s="14" t="s">
        <v>28</v>
      </c>
      <c r="F6" s="24">
        <v>45449</v>
      </c>
      <c r="G6" s="24">
        <v>45449</v>
      </c>
      <c r="H6" s="24">
        <v>45450</v>
      </c>
      <c r="I6" s="25">
        <v>111300</v>
      </c>
      <c r="J6" s="25">
        <f>+I6</f>
        <v>111300</v>
      </c>
      <c r="K6" s="23" t="s">
        <v>45</v>
      </c>
      <c r="L6" s="23" t="s">
        <v>34</v>
      </c>
      <c r="M6" s="29">
        <v>124800</v>
      </c>
      <c r="N6" s="29">
        <v>124800</v>
      </c>
      <c r="O6" s="29">
        <v>0</v>
      </c>
      <c r="P6" s="29">
        <v>111300</v>
      </c>
      <c r="Q6" s="27">
        <v>0</v>
      </c>
      <c r="R6" s="26"/>
      <c r="S6" s="29">
        <v>0</v>
      </c>
      <c r="T6" s="26"/>
      <c r="U6" s="26"/>
      <c r="V6" s="24">
        <v>45443</v>
      </c>
    </row>
    <row r="7" spans="1:22" s="28" customFormat="1" ht="43.5" x14ac:dyDescent="0.35">
      <c r="A7" s="23">
        <v>38854928</v>
      </c>
      <c r="B7" s="23" t="s">
        <v>9</v>
      </c>
      <c r="C7" s="23" t="s">
        <v>8</v>
      </c>
      <c r="D7" s="14" t="s">
        <v>14</v>
      </c>
      <c r="E7" s="14" t="s">
        <v>29</v>
      </c>
      <c r="F7" s="24">
        <v>45449</v>
      </c>
      <c r="G7" s="24">
        <v>45449</v>
      </c>
      <c r="H7" s="24">
        <v>45450</v>
      </c>
      <c r="I7" s="25">
        <v>31200</v>
      </c>
      <c r="J7" s="25">
        <f t="shared" ref="J7:J11" si="1">+I7</f>
        <v>31200</v>
      </c>
      <c r="K7" s="23" t="s">
        <v>45</v>
      </c>
      <c r="L7" s="23" t="s">
        <v>34</v>
      </c>
      <c r="M7" s="29">
        <v>31200</v>
      </c>
      <c r="N7" s="29">
        <v>31200</v>
      </c>
      <c r="O7" s="29">
        <v>0</v>
      </c>
      <c r="P7" s="29">
        <v>31200</v>
      </c>
      <c r="Q7" s="27">
        <v>0</v>
      </c>
      <c r="R7" s="26"/>
      <c r="S7" s="29">
        <v>0</v>
      </c>
      <c r="T7" s="26"/>
      <c r="U7" s="26"/>
      <c r="V7" s="24">
        <v>45443</v>
      </c>
    </row>
    <row r="8" spans="1:22" s="28" customFormat="1" ht="43.5" x14ac:dyDescent="0.35">
      <c r="A8" s="23">
        <v>38854928</v>
      </c>
      <c r="B8" s="23" t="s">
        <v>9</v>
      </c>
      <c r="C8" s="23" t="s">
        <v>8</v>
      </c>
      <c r="D8" s="14" t="s">
        <v>15</v>
      </c>
      <c r="E8" s="14" t="s">
        <v>30</v>
      </c>
      <c r="F8" s="24">
        <v>45449</v>
      </c>
      <c r="G8" s="24">
        <v>45449</v>
      </c>
      <c r="H8" s="24">
        <v>45450</v>
      </c>
      <c r="I8" s="25">
        <v>124800</v>
      </c>
      <c r="J8" s="25">
        <f t="shared" si="1"/>
        <v>124800</v>
      </c>
      <c r="K8" s="23" t="s">
        <v>45</v>
      </c>
      <c r="L8" s="23" t="s">
        <v>34</v>
      </c>
      <c r="M8" s="29">
        <v>124800</v>
      </c>
      <c r="N8" s="29">
        <v>124800</v>
      </c>
      <c r="O8" s="29">
        <v>0</v>
      </c>
      <c r="P8" s="29">
        <v>124800</v>
      </c>
      <c r="Q8" s="29">
        <v>124800</v>
      </c>
      <c r="R8" s="23">
        <v>1222469322</v>
      </c>
      <c r="S8" s="29">
        <v>0</v>
      </c>
      <c r="T8" s="26"/>
      <c r="U8" s="26"/>
      <c r="V8" s="24">
        <v>45443</v>
      </c>
    </row>
    <row r="9" spans="1:22" s="28" customFormat="1" ht="43.5" x14ac:dyDescent="0.35">
      <c r="A9" s="23">
        <v>38854928</v>
      </c>
      <c r="B9" s="23" t="s">
        <v>9</v>
      </c>
      <c r="C9" s="23" t="s">
        <v>8</v>
      </c>
      <c r="D9" s="14" t="s">
        <v>16</v>
      </c>
      <c r="E9" s="14" t="s">
        <v>31</v>
      </c>
      <c r="F9" s="24">
        <v>45449</v>
      </c>
      <c r="G9" s="24">
        <v>45450</v>
      </c>
      <c r="H9" s="24">
        <v>45450</v>
      </c>
      <c r="I9" s="25">
        <v>191400</v>
      </c>
      <c r="J9" s="25">
        <f t="shared" si="1"/>
        <v>191400</v>
      </c>
      <c r="K9" s="23" t="s">
        <v>45</v>
      </c>
      <c r="L9" s="23" t="s">
        <v>34</v>
      </c>
      <c r="M9" s="29">
        <v>218400</v>
      </c>
      <c r="N9" s="29">
        <v>218400</v>
      </c>
      <c r="O9" s="29">
        <v>0</v>
      </c>
      <c r="P9" s="29">
        <v>191400</v>
      </c>
      <c r="Q9" s="27">
        <v>0</v>
      </c>
      <c r="R9" s="26"/>
      <c r="S9" s="29">
        <v>0</v>
      </c>
      <c r="T9" s="26"/>
      <c r="U9" s="26"/>
      <c r="V9" s="24">
        <v>45443</v>
      </c>
    </row>
    <row r="10" spans="1:22" s="28" customFormat="1" ht="43.5" x14ac:dyDescent="0.35">
      <c r="A10" s="23">
        <v>38854928</v>
      </c>
      <c r="B10" s="23" t="s">
        <v>9</v>
      </c>
      <c r="C10" s="23" t="s">
        <v>8</v>
      </c>
      <c r="D10" s="14" t="s">
        <v>17</v>
      </c>
      <c r="E10" s="14" t="s">
        <v>32</v>
      </c>
      <c r="F10" s="24">
        <v>45454</v>
      </c>
      <c r="G10" s="24">
        <v>45454</v>
      </c>
      <c r="H10" s="24">
        <v>45454</v>
      </c>
      <c r="I10" s="25">
        <v>85500</v>
      </c>
      <c r="J10" s="25">
        <f t="shared" si="1"/>
        <v>85500</v>
      </c>
      <c r="K10" s="23" t="s">
        <v>45</v>
      </c>
      <c r="L10" s="23" t="s">
        <v>34</v>
      </c>
      <c r="M10" s="29">
        <v>90000</v>
      </c>
      <c r="N10" s="29">
        <v>90000</v>
      </c>
      <c r="O10" s="29">
        <v>0</v>
      </c>
      <c r="P10" s="29">
        <v>85500</v>
      </c>
      <c r="Q10" s="27">
        <v>0</v>
      </c>
      <c r="R10" s="26"/>
      <c r="S10" s="29">
        <v>0</v>
      </c>
      <c r="T10" s="26"/>
      <c r="U10" s="26"/>
      <c r="V10" s="24">
        <v>45443</v>
      </c>
    </row>
    <row r="11" spans="1:22" s="28" customFormat="1" ht="43.5" x14ac:dyDescent="0.35">
      <c r="A11" s="23">
        <v>38854928</v>
      </c>
      <c r="B11" s="23" t="s">
        <v>9</v>
      </c>
      <c r="C11" s="23" t="s">
        <v>8</v>
      </c>
      <c r="D11" s="14" t="s">
        <v>18</v>
      </c>
      <c r="E11" s="14" t="s">
        <v>33</v>
      </c>
      <c r="F11" s="24">
        <v>45454</v>
      </c>
      <c r="G11" s="24">
        <v>45454</v>
      </c>
      <c r="H11" s="24">
        <v>45454</v>
      </c>
      <c r="I11" s="25">
        <v>4500000</v>
      </c>
      <c r="J11" s="25">
        <f t="shared" si="1"/>
        <v>4500000</v>
      </c>
      <c r="K11" s="23" t="s">
        <v>45</v>
      </c>
      <c r="L11" s="23" t="s">
        <v>34</v>
      </c>
      <c r="M11" s="29">
        <v>4500000</v>
      </c>
      <c r="N11" s="29">
        <v>4500000</v>
      </c>
      <c r="O11" s="29">
        <v>0</v>
      </c>
      <c r="P11" s="29">
        <v>4500000</v>
      </c>
      <c r="Q11" s="27">
        <v>0</v>
      </c>
      <c r="R11" s="26"/>
      <c r="S11" s="29">
        <v>0</v>
      </c>
      <c r="T11" s="26"/>
      <c r="U11" s="26"/>
      <c r="V11" s="24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I2 J2:J4 I5:J1048576">
      <formula1>1</formula1>
    </dataValidation>
  </dataValidations>
  <pageMargins left="0.7" right="0.7" top="0.75" bottom="0.75" header="0.3" footer="0.3"/>
  <pageSetup scale="8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="80" zoomScaleNormal="80" workbookViewId="0">
      <selection activeCell="F9" sqref="F9"/>
    </sheetView>
  </sheetViews>
  <sheetFormatPr baseColWidth="10" defaultRowHeight="14.5" x14ac:dyDescent="0.35"/>
  <cols>
    <col min="1" max="1" width="77.36328125" bestFit="1" customWidth="1"/>
    <col min="2" max="2" width="13.6328125" bestFit="1" customWidth="1"/>
    <col min="3" max="3" width="11.7265625" style="34" customWidth="1"/>
    <col min="4" max="4" width="24.453125" style="34" bestFit="1" customWidth="1"/>
    <col min="5" max="5" width="20.81640625" style="34" bestFit="1" customWidth="1"/>
  </cols>
  <sheetData>
    <row r="2" spans="1:6" ht="15" thickBot="1" x14ac:dyDescent="0.4"/>
    <row r="3" spans="1:6" ht="15" thickBot="1" x14ac:dyDescent="0.4">
      <c r="A3" s="40" t="s">
        <v>52</v>
      </c>
      <c r="B3" s="41" t="s">
        <v>48</v>
      </c>
      <c r="C3" s="104" t="s">
        <v>49</v>
      </c>
      <c r="D3" s="104" t="s">
        <v>50</v>
      </c>
      <c r="E3" s="104" t="s">
        <v>51</v>
      </c>
    </row>
    <row r="4" spans="1:6" x14ac:dyDescent="0.35">
      <c r="A4" s="103" t="s">
        <v>45</v>
      </c>
      <c r="B4" s="105">
        <v>7</v>
      </c>
      <c r="C4" s="101">
        <v>9544200</v>
      </c>
      <c r="D4" s="101">
        <v>0</v>
      </c>
      <c r="E4" s="101">
        <v>0</v>
      </c>
    </row>
    <row r="5" spans="1:6" x14ac:dyDescent="0.35">
      <c r="A5" s="35" t="s">
        <v>77</v>
      </c>
      <c r="B5" s="37">
        <v>1</v>
      </c>
      <c r="C5" s="102">
        <v>4500000</v>
      </c>
      <c r="D5" s="102">
        <v>3115000</v>
      </c>
      <c r="E5" s="102">
        <v>1000000</v>
      </c>
      <c r="F5">
        <f>GETPIVOTDATA("Saldo IPS ",$A$3,"Estado de Factura EPS Junio 29","FACTURA CANCELADA PARCIALMENTE- GLOSA ACEPTADA POR IPS")-GETPIVOTDATA("Valor glosa aceptada ",$A$3,"Estado de Factura EPS Junio 29","FACTURA CANCELADA PARCIALMENTE- GLOSA ACEPTADA POR IPS")</f>
        <v>3500000</v>
      </c>
    </row>
    <row r="6" spans="1:6" ht="15" thickBot="1" x14ac:dyDescent="0.4">
      <c r="A6" s="36" t="s">
        <v>78</v>
      </c>
      <c r="B6" s="37">
        <v>1</v>
      </c>
      <c r="C6" s="102">
        <v>3911153</v>
      </c>
      <c r="D6" s="102">
        <v>1000000</v>
      </c>
      <c r="E6" s="102">
        <v>0</v>
      </c>
      <c r="F6">
        <f>GETPIVOTDATA("Saldo IPS ",$A$3,"Estado de Factura EPS Junio 29","FACTURA CANCELADA PARCIALMENTE - SALDO PENDIENTE EN PROGRAMACION DE PAGO")-GETPIVOTDATA("Valor compensacion SAP ",$A$3,"Estado de Factura EPS Junio 29","FACTURA CANCELADA PARCIALMENTE - SALDO PENDIENTE EN PROGRAMACION DE PAGO")</f>
        <v>2911153</v>
      </c>
    </row>
    <row r="7" spans="1:6" ht="15" thickBot="1" x14ac:dyDescent="0.4">
      <c r="A7" s="38" t="s">
        <v>47</v>
      </c>
      <c r="B7" s="39">
        <v>9</v>
      </c>
      <c r="C7" s="104">
        <v>17955353</v>
      </c>
      <c r="D7" s="104">
        <v>4115000</v>
      </c>
      <c r="E7" s="104">
        <v>1000000</v>
      </c>
    </row>
    <row r="9" spans="1:6" x14ac:dyDescent="0.35">
      <c r="F9">
        <f>GETPIVOTDATA("Saldo IPS ",$A$3,"Estado de Factura EPS Junio 29","FACTURA PENDIENTE EN PROGRAMACION DE PAGO")+F6</f>
        <v>12455353</v>
      </c>
    </row>
    <row r="11" spans="1:6" x14ac:dyDescent="0.35">
      <c r="E11" s="34">
        <f>F5+GETPIVOTDATA("Valor compensacion SAP ",$A$3,"Estado de Factura EPS Junio 29","FACTURA CANCELADA PARCIALMENTE - SALDO PENDIENTE EN PROGRAMACION DE PAGO")</f>
        <v>4500000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9" zoomScale="80" zoomScaleNormal="80" workbookViewId="0">
      <selection activeCell="E36" sqref="E36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53</v>
      </c>
      <c r="E2" s="46"/>
      <c r="F2" s="46"/>
      <c r="G2" s="46"/>
      <c r="H2" s="46"/>
      <c r="I2" s="47"/>
      <c r="J2" s="48" t="s">
        <v>54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55</v>
      </c>
      <c r="E4" s="46"/>
      <c r="F4" s="46"/>
      <c r="G4" s="46"/>
      <c r="H4" s="46"/>
      <c r="I4" s="47"/>
      <c r="J4" s="48" t="s">
        <v>56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95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93</v>
      </c>
      <c r="J11" s="62"/>
    </row>
    <row r="12" spans="2:10" ht="13" x14ac:dyDescent="0.3">
      <c r="B12" s="61"/>
      <c r="C12" s="63" t="s">
        <v>94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57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96</v>
      </c>
      <c r="D16" s="64"/>
      <c r="G16" s="66"/>
      <c r="H16" s="68" t="s">
        <v>58</v>
      </c>
      <c r="I16" s="68" t="s">
        <v>59</v>
      </c>
      <c r="J16" s="62"/>
    </row>
    <row r="17" spans="2:14" ht="13" x14ac:dyDescent="0.3">
      <c r="B17" s="61"/>
      <c r="C17" s="63" t="s">
        <v>60</v>
      </c>
      <c r="D17" s="63"/>
      <c r="E17" s="63"/>
      <c r="F17" s="63"/>
      <c r="G17" s="66"/>
      <c r="H17" s="69">
        <v>9</v>
      </c>
      <c r="I17" s="70">
        <v>17955353</v>
      </c>
      <c r="J17" s="62"/>
    </row>
    <row r="18" spans="2:14" x14ac:dyDescent="0.25">
      <c r="B18" s="61"/>
      <c r="C18" s="42" t="s">
        <v>61</v>
      </c>
      <c r="G18" s="66"/>
      <c r="H18" s="72">
        <v>1</v>
      </c>
      <c r="I18" s="73">
        <v>4500000</v>
      </c>
      <c r="J18" s="62"/>
    </row>
    <row r="19" spans="2:14" x14ac:dyDescent="0.25">
      <c r="B19" s="61"/>
      <c r="C19" s="42" t="s">
        <v>62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63</v>
      </c>
      <c r="H20" s="74">
        <v>0</v>
      </c>
      <c r="I20" s="75">
        <v>0</v>
      </c>
      <c r="J20" s="62"/>
    </row>
    <row r="21" spans="2:14" x14ac:dyDescent="0.25">
      <c r="B21" s="61"/>
      <c r="C21" s="42" t="s">
        <v>80</v>
      </c>
      <c r="H21" s="74">
        <v>1</v>
      </c>
      <c r="I21" s="75">
        <v>1000000</v>
      </c>
      <c r="J21" s="62"/>
      <c r="N21" s="76"/>
    </row>
    <row r="22" spans="2:14" ht="13" thickBot="1" x14ac:dyDescent="0.3">
      <c r="B22" s="61"/>
      <c r="C22" s="42" t="s">
        <v>65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66</v>
      </c>
      <c r="D23" s="63"/>
      <c r="E23" s="63"/>
      <c r="F23" s="63"/>
      <c r="H23" s="79">
        <f>H18+H19+H20+H21+H22</f>
        <v>2</v>
      </c>
      <c r="I23" s="80">
        <f>I18+I19+I20+I21+I22</f>
        <v>5500000</v>
      </c>
      <c r="J23" s="62"/>
    </row>
    <row r="24" spans="2:14" x14ac:dyDescent="0.25">
      <c r="B24" s="61"/>
      <c r="C24" s="42" t="s">
        <v>67</v>
      </c>
      <c r="H24" s="74">
        <v>7</v>
      </c>
      <c r="I24" s="75">
        <v>12455353</v>
      </c>
      <c r="J24" s="62"/>
    </row>
    <row r="25" spans="2:14" ht="13" thickBot="1" x14ac:dyDescent="0.3">
      <c r="B25" s="61"/>
      <c r="C25" s="42" t="s">
        <v>68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69</v>
      </c>
      <c r="D26" s="63"/>
      <c r="E26" s="63"/>
      <c r="F26" s="63"/>
      <c r="H26" s="79">
        <f>H24+H25</f>
        <v>7</v>
      </c>
      <c r="I26" s="80">
        <f>I24+I25</f>
        <v>12455353</v>
      </c>
      <c r="J26" s="62"/>
    </row>
    <row r="27" spans="2:14" ht="13.5" thickBot="1" x14ac:dyDescent="0.35">
      <c r="B27" s="61"/>
      <c r="C27" s="66" t="s">
        <v>70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71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72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9</v>
      </c>
      <c r="I31" s="73">
        <f>I23+I26+I28</f>
        <v>17955353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/>
      <c r="D38" s="88"/>
      <c r="E38" s="66"/>
      <c r="F38" s="66"/>
      <c r="G38" s="66"/>
      <c r="H38" s="95" t="s">
        <v>73</v>
      </c>
      <c r="I38" s="88"/>
      <c r="J38" s="84"/>
    </row>
    <row r="39" spans="2:10" ht="13" x14ac:dyDescent="0.3">
      <c r="B39" s="61"/>
      <c r="C39" s="81" t="s">
        <v>97</v>
      </c>
      <c r="D39" s="66"/>
      <c r="E39" s="66"/>
      <c r="F39" s="66"/>
      <c r="G39" s="66"/>
      <c r="H39" s="81" t="s">
        <v>74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75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76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26" sqref="B2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0" t="s">
        <v>81</v>
      </c>
      <c r="D1" s="111"/>
      <c r="E1" s="111"/>
      <c r="F1" s="111"/>
      <c r="G1" s="111"/>
      <c r="H1" s="112"/>
      <c r="I1" s="113" t="s">
        <v>54</v>
      </c>
    </row>
    <row r="2" spans="1:9" ht="53.5" customHeight="1" thickBot="1" x14ac:dyDescent="0.4">
      <c r="A2" s="114"/>
      <c r="B2" s="115"/>
      <c r="C2" s="116" t="s">
        <v>82</v>
      </c>
      <c r="D2" s="117"/>
      <c r="E2" s="117"/>
      <c r="F2" s="117"/>
      <c r="G2" s="117"/>
      <c r="H2" s="118"/>
      <c r="I2" s="119" t="s">
        <v>83</v>
      </c>
    </row>
    <row r="3" spans="1:9" x14ac:dyDescent="0.35">
      <c r="A3" s="120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20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20"/>
      <c r="B5" s="63" t="s">
        <v>95</v>
      </c>
      <c r="C5" s="121"/>
      <c r="D5" s="122"/>
      <c r="E5" s="66"/>
      <c r="F5" s="66"/>
      <c r="G5" s="66"/>
      <c r="H5" s="66"/>
      <c r="I5" s="84"/>
    </row>
    <row r="6" spans="1:9" x14ac:dyDescent="0.35">
      <c r="A6" s="120"/>
      <c r="B6" s="66"/>
      <c r="C6" s="66"/>
      <c r="D6" s="66"/>
      <c r="E6" s="66"/>
      <c r="F6" s="66"/>
      <c r="G6" s="66"/>
      <c r="H6" s="66"/>
      <c r="I6" s="84"/>
    </row>
    <row r="7" spans="1:9" x14ac:dyDescent="0.35">
      <c r="A7" s="120"/>
      <c r="B7" s="63" t="s">
        <v>93</v>
      </c>
      <c r="C7" s="66"/>
      <c r="D7" s="66"/>
      <c r="E7" s="66"/>
      <c r="F7" s="66"/>
      <c r="G7" s="66"/>
      <c r="H7" s="66"/>
      <c r="I7" s="84"/>
    </row>
    <row r="8" spans="1:9" x14ac:dyDescent="0.35">
      <c r="A8" s="120"/>
      <c r="B8" s="63" t="s">
        <v>94</v>
      </c>
      <c r="C8" s="66"/>
      <c r="D8" s="66"/>
      <c r="E8" s="66"/>
      <c r="F8" s="66"/>
      <c r="G8" s="66"/>
      <c r="H8" s="66"/>
      <c r="I8" s="84"/>
    </row>
    <row r="9" spans="1:9" x14ac:dyDescent="0.35">
      <c r="A9" s="120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20"/>
      <c r="B10" s="66" t="s">
        <v>84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20"/>
      <c r="B11" s="123"/>
      <c r="C11" s="66"/>
      <c r="D11" s="66"/>
      <c r="E11" s="66"/>
      <c r="F11" s="66"/>
      <c r="G11" s="66"/>
      <c r="H11" s="66"/>
      <c r="I11" s="84"/>
    </row>
    <row r="12" spans="1:9" x14ac:dyDescent="0.35">
      <c r="A12" s="120"/>
      <c r="B12" s="42" t="s">
        <v>96</v>
      </c>
      <c r="C12" s="122"/>
      <c r="D12" s="66"/>
      <c r="E12" s="66"/>
      <c r="F12" s="66"/>
      <c r="G12" s="68" t="s">
        <v>85</v>
      </c>
      <c r="H12" s="68" t="s">
        <v>86</v>
      </c>
      <c r="I12" s="84"/>
    </row>
    <row r="13" spans="1:9" x14ac:dyDescent="0.35">
      <c r="A13" s="120"/>
      <c r="B13" s="81" t="s">
        <v>60</v>
      </c>
      <c r="C13" s="81"/>
      <c r="D13" s="81"/>
      <c r="E13" s="81"/>
      <c r="F13" s="66"/>
      <c r="G13" s="124">
        <f>G19</f>
        <v>2</v>
      </c>
      <c r="H13" s="125">
        <f>H19</f>
        <v>5500000</v>
      </c>
      <c r="I13" s="84"/>
    </row>
    <row r="14" spans="1:9" x14ac:dyDescent="0.35">
      <c r="A14" s="120"/>
      <c r="B14" s="66" t="s">
        <v>61</v>
      </c>
      <c r="C14" s="66"/>
      <c r="D14" s="66"/>
      <c r="E14" s="66"/>
      <c r="F14" s="66"/>
      <c r="G14" s="126">
        <v>1</v>
      </c>
      <c r="H14" s="127">
        <v>4500000</v>
      </c>
      <c r="I14" s="84"/>
    </row>
    <row r="15" spans="1:9" x14ac:dyDescent="0.35">
      <c r="A15" s="120"/>
      <c r="B15" s="66" t="s">
        <v>62</v>
      </c>
      <c r="C15" s="66"/>
      <c r="D15" s="66"/>
      <c r="E15" s="66"/>
      <c r="F15" s="66"/>
      <c r="G15" s="126">
        <v>0</v>
      </c>
      <c r="H15" s="127">
        <v>0</v>
      </c>
      <c r="I15" s="84"/>
    </row>
    <row r="16" spans="1:9" x14ac:dyDescent="0.35">
      <c r="A16" s="120"/>
      <c r="B16" s="66" t="s">
        <v>63</v>
      </c>
      <c r="C16" s="66"/>
      <c r="D16" s="66"/>
      <c r="E16" s="66"/>
      <c r="F16" s="66"/>
      <c r="G16" s="126">
        <v>0</v>
      </c>
      <c r="H16" s="127">
        <v>0</v>
      </c>
      <c r="I16" s="84"/>
    </row>
    <row r="17" spans="1:9" x14ac:dyDescent="0.35">
      <c r="A17" s="120"/>
      <c r="B17" s="66" t="s">
        <v>64</v>
      </c>
      <c r="C17" s="66"/>
      <c r="D17" s="66"/>
      <c r="E17" s="66"/>
      <c r="F17" s="66"/>
      <c r="G17" s="126">
        <v>1</v>
      </c>
      <c r="H17" s="127">
        <v>1000000</v>
      </c>
      <c r="I17" s="84"/>
    </row>
    <row r="18" spans="1:9" x14ac:dyDescent="0.35">
      <c r="A18" s="120"/>
      <c r="B18" s="66" t="s">
        <v>87</v>
      </c>
      <c r="C18" s="66"/>
      <c r="D18" s="66"/>
      <c r="E18" s="66"/>
      <c r="F18" s="66"/>
      <c r="G18" s="128">
        <v>0</v>
      </c>
      <c r="H18" s="129">
        <v>0</v>
      </c>
      <c r="I18" s="84"/>
    </row>
    <row r="19" spans="1:9" x14ac:dyDescent="0.35">
      <c r="A19" s="120"/>
      <c r="B19" s="81" t="s">
        <v>88</v>
      </c>
      <c r="C19" s="81"/>
      <c r="D19" s="81"/>
      <c r="E19" s="81"/>
      <c r="F19" s="66"/>
      <c r="G19" s="126">
        <f>SUM(G14:G18)</f>
        <v>2</v>
      </c>
      <c r="H19" s="125">
        <f>(H14+H15+H16+H17+H18)</f>
        <v>5500000</v>
      </c>
      <c r="I19" s="84"/>
    </row>
    <row r="20" spans="1:9" ht="15" thickBot="1" x14ac:dyDescent="0.4">
      <c r="A20" s="120"/>
      <c r="B20" s="81"/>
      <c r="C20" s="81"/>
      <c r="D20" s="66"/>
      <c r="E20" s="66"/>
      <c r="F20" s="66"/>
      <c r="G20" s="130"/>
      <c r="H20" s="131"/>
      <c r="I20" s="84"/>
    </row>
    <row r="21" spans="1:9" ht="15" thickTop="1" x14ac:dyDescent="0.35">
      <c r="A21" s="120"/>
      <c r="B21" s="81"/>
      <c r="C21" s="81"/>
      <c r="D21" s="66"/>
      <c r="E21" s="66"/>
      <c r="F21" s="66"/>
      <c r="G21" s="88"/>
      <c r="H21" s="132"/>
      <c r="I21" s="84"/>
    </row>
    <row r="22" spans="1:9" x14ac:dyDescent="0.35">
      <c r="A22" s="120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20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20"/>
      <c r="B24" s="88" t="s">
        <v>89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20"/>
      <c r="B25" s="88"/>
      <c r="C25" s="88"/>
      <c r="D25" s="66"/>
      <c r="E25" s="66"/>
      <c r="F25" s="88" t="s">
        <v>90</v>
      </c>
      <c r="G25" s="88"/>
      <c r="H25" s="88"/>
      <c r="I25" s="84"/>
    </row>
    <row r="26" spans="1:9" x14ac:dyDescent="0.35">
      <c r="A26" s="120"/>
      <c r="B26" s="88" t="s">
        <v>97</v>
      </c>
      <c r="C26" s="88"/>
      <c r="D26" s="66"/>
      <c r="E26" s="66"/>
      <c r="F26" s="88" t="s">
        <v>91</v>
      </c>
      <c r="G26" s="88"/>
      <c r="H26" s="88"/>
      <c r="I26" s="84"/>
    </row>
    <row r="27" spans="1:9" x14ac:dyDescent="0.35">
      <c r="A27" s="120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20"/>
      <c r="B28" s="133" t="s">
        <v>92</v>
      </c>
      <c r="C28" s="133"/>
      <c r="D28" s="133"/>
      <c r="E28" s="133"/>
      <c r="F28" s="133"/>
      <c r="G28" s="133"/>
      <c r="H28" s="133"/>
      <c r="I28" s="84"/>
    </row>
    <row r="29" spans="1:9" ht="15" thickBot="1" x14ac:dyDescent="0.4">
      <c r="A29" s="134"/>
      <c r="B29" s="135"/>
      <c r="C29" s="135"/>
      <c r="D29" s="135"/>
      <c r="E29" s="135"/>
      <c r="F29" s="92"/>
      <c r="G29" s="92"/>
      <c r="H29" s="92"/>
      <c r="I29" s="13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ESTADO DE CADA FACTURA</vt:lpstr>
      <vt:lpstr>TD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2024-04-10T16:02:23Z</cp:lastPrinted>
  <dcterms:created xsi:type="dcterms:W3CDTF">2022-06-01T14:39:12Z</dcterms:created>
  <dcterms:modified xsi:type="dcterms:W3CDTF">2024-06-30T21:11:42Z</dcterms:modified>
</cp:coreProperties>
</file>