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 901076756 VITAL GROUP FFED\"/>
    </mc:Choice>
  </mc:AlternateContent>
  <xr:revisionPtr revIDLastSave="0" documentId="13_ncr:1_{6D12BABF-B772-4FB9-8E80-2CA01E645804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INFO IPS" sheetId="1" r:id="rId1"/>
    <sheet name="TD" sheetId="9" r:id="rId2"/>
    <sheet name="ESTADO CADA FACT" sheetId="2" r:id="rId3"/>
    <sheet name="FOR-CSA-018" sheetId="5" r:id="rId4"/>
    <sheet name="CIRCULAR 030" sheetId="6" r:id="rId5"/>
  </sheets>
  <externalReferences>
    <externalReference r:id="rId6"/>
    <externalReference r:id="rId7"/>
  </externalReferences>
  <definedNames>
    <definedName name="_xlnm._FilterDatabase" localSheetId="2" hidden="1">'ESTADO CADA FACT'!$A$2:$AY$24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pivotCaches>
    <pivotCache cacheId="1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6" l="1"/>
  <c r="C11" i="6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H25" i="5"/>
  <c r="H32" i="5" s="1"/>
  <c r="H33" i="5" s="1"/>
  <c r="C9" i="6"/>
  <c r="I32" i="5" l="1"/>
  <c r="I33" i="5" s="1"/>
  <c r="H24" i="6"/>
  <c r="I24" i="6"/>
  <c r="E20" i="2" l="1"/>
  <c r="E21" i="2"/>
  <c r="E22" i="2"/>
  <c r="E23" i="2"/>
  <c r="E24" i="2"/>
  <c r="E3" i="2"/>
  <c r="E4" i="2"/>
  <c r="E5" i="2"/>
  <c r="E6" i="2"/>
  <c r="G6" i="2" s="1"/>
  <c r="E7" i="2"/>
  <c r="G7" i="2" s="1"/>
  <c r="E8" i="2"/>
  <c r="E9" i="2"/>
  <c r="E10" i="2"/>
  <c r="E11" i="2"/>
  <c r="E12" i="2"/>
  <c r="E13" i="2"/>
  <c r="E14" i="2"/>
  <c r="E15" i="2"/>
  <c r="E17" i="2"/>
  <c r="G17" i="2" s="1"/>
  <c r="E18" i="2"/>
  <c r="G18" i="2" s="1"/>
  <c r="E19" i="2"/>
  <c r="E16" i="2"/>
  <c r="Q2" i="2"/>
  <c r="AT1" i="2"/>
  <c r="AS1" i="2"/>
  <c r="AR1" i="2"/>
  <c r="AQ1" i="2"/>
  <c r="AP1" i="2"/>
  <c r="AO1" i="2"/>
  <c r="AN1" i="2"/>
  <c r="AM1" i="2"/>
  <c r="AL1" i="2"/>
  <c r="AK1" i="2"/>
  <c r="AD1" i="2"/>
  <c r="AC1" i="2"/>
  <c r="AB1" i="2"/>
  <c r="AA1" i="2"/>
  <c r="R1" i="2"/>
  <c r="K1" i="2"/>
  <c r="J1" i="2"/>
  <c r="P1" i="2" l="1"/>
  <c r="G14" i="2"/>
  <c r="G15" i="2"/>
  <c r="G5" i="2"/>
  <c r="G4" i="2"/>
  <c r="G13" i="2"/>
  <c r="G12" i="2"/>
  <c r="G11" i="2"/>
  <c r="G10" i="2"/>
  <c r="G9" i="2"/>
  <c r="G8" i="2"/>
  <c r="G3" i="2"/>
  <c r="G24" i="2"/>
  <c r="G23" i="2"/>
  <c r="G22" i="2"/>
  <c r="G16" i="2"/>
  <c r="G21" i="2"/>
  <c r="G19" i="2"/>
  <c r="G20" i="2"/>
  <c r="I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<sst xmlns="http://schemas.openxmlformats.org/spreadsheetml/2006/main" count="564" uniqueCount="145">
  <si>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</si>
  <si>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</si>
  <si>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</si>
  <si>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</si>
  <si>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</si>
  <si>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</si>
  <si>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</si>
  <si>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</si>
  <si>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</si>
  <si>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</si>
  <si>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</si>
  <si>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</si>
  <si>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</si>
  <si>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</si>
  <si>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</si>
  <si>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</si>
  <si>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</si>
  <si>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901076756-4</t>
  </si>
  <si>
    <t>VITAL GROUP FFED</t>
  </si>
  <si>
    <t>FV</t>
  </si>
  <si>
    <t>EVENTO</t>
  </si>
  <si>
    <t>AMBULATORIO - AMBULANCIA</t>
  </si>
  <si>
    <t>PEREIRA</t>
  </si>
  <si>
    <t>CA</t>
  </si>
  <si>
    <t>COT-2024-36</t>
  </si>
  <si>
    <t>1-30</t>
  </si>
  <si>
    <t>FACTURA</t>
  </si>
  <si>
    <t>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</si>
  <si>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</si>
  <si>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</si>
  <si>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</si>
  <si>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</si>
  <si>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</si>
  <si>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</si>
  <si>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</si>
  <si>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</si>
  <si>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</si>
  <si>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</si>
  <si>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</si>
  <si>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</si>
  <si>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</si>
  <si>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</si>
  <si>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</si>
  <si>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</si>
  <si>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</si>
  <si>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</si>
  <si>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</si>
  <si>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</si>
  <si>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</si>
  <si>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</si>
  <si>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</si>
  <si>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</si>
  <si>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</si>
  <si>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</si>
  <si>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</si>
  <si>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</si>
  <si>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</si>
  <si>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</si>
  <si>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</si>
  <si>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</si>
  <si>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</si>
  <si>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</si>
  <si>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</si>
  <si>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</si>
  <si>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 xml:space="preserve">'FV1999', </t>
  </si>
  <si>
    <t xml:space="preserve">'FV2000', </t>
  </si>
  <si>
    <t xml:space="preserve">'FV2001', </t>
  </si>
  <si>
    <t xml:space="preserve">'FV2002', </t>
  </si>
  <si>
    <t xml:space="preserve">'FV2003', </t>
  </si>
  <si>
    <t xml:space="preserve">'FV2004', </t>
  </si>
  <si>
    <t xml:space="preserve">'FV2005', </t>
  </si>
  <si>
    <t xml:space="preserve">'FV2006', </t>
  </si>
  <si>
    <t xml:space="preserve">'FV2007', </t>
  </si>
  <si>
    <t xml:space="preserve">'FV2008', </t>
  </si>
  <si>
    <t xml:space="preserve">'FV2009', </t>
  </si>
  <si>
    <t xml:space="preserve">'FV2010', </t>
  </si>
  <si>
    <t xml:space="preserve">'FV2011', </t>
  </si>
  <si>
    <t xml:space="preserve">'FV2036', </t>
  </si>
  <si>
    <t xml:space="preserve">'FV2037', </t>
  </si>
  <si>
    <t xml:space="preserve">'FV2038', </t>
  </si>
  <si>
    <t xml:space="preserve">'FV2039', </t>
  </si>
  <si>
    <t xml:space="preserve">'FV2040', </t>
  </si>
  <si>
    <t xml:space="preserve">'FV2041', </t>
  </si>
  <si>
    <t xml:space="preserve">'FV2046', </t>
  </si>
  <si>
    <t xml:space="preserve">'FV2045', </t>
  </si>
  <si>
    <t xml:space="preserve">'CA2', </t>
  </si>
  <si>
    <t>Devuelta</t>
  </si>
  <si>
    <t>NOPBS: SE DEVUELVE FACTURA AL VALIDAR EL SERVICIO NO SE ENCUENTRA REPORTADO EN LA WEB SERVICES, 2-SE IDENTIFICA QUE LA AUTORIZACION ESTA PARA CANTIDAD 10 TRASLADOS LA AUTORIZACION SOLO ES VALIDA PARA PRESENTARSE 1 SOLA VEZ SE DEBE DE PRESENTAR 1 FACTURA CON LA CANTIDAD DE TRASLADOS REALIZADOS Y AUTORIZADOS , 3-SE EVIDENCIA QUE INDICAN TRASLADO REDONDO EN LOS SOPORTES SOLO SE EVIDENCIA 1 SOLO TRASLADO, FAVOR VALIDAR . JENNIFER REBOLLEDO</t>
  </si>
  <si>
    <t>NO PBS</t>
  </si>
  <si>
    <t>Anticipo</t>
  </si>
  <si>
    <t>Ambulancia</t>
  </si>
  <si>
    <t>Para cargar RIPS o soportes</t>
  </si>
  <si>
    <t>Finalizada</t>
  </si>
  <si>
    <t>Para auditoria de pertinencia</t>
  </si>
  <si>
    <t>Soporte asistencial o no asistencial de personas</t>
  </si>
  <si>
    <t>31-60</t>
  </si>
  <si>
    <t>No radicada</t>
  </si>
  <si>
    <t>0-30</t>
  </si>
  <si>
    <t>Corriente</t>
  </si>
  <si>
    <t>Factura no radicada</t>
  </si>
  <si>
    <t>Factura Devuelta</t>
  </si>
  <si>
    <t>Factura en Proceso Interno</t>
  </si>
  <si>
    <t>Factura No Radicada</t>
  </si>
  <si>
    <t>(en blanco)</t>
  </si>
  <si>
    <t>Factura Cancelada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</si>
  <si>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</si>
  <si>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</si>
  <si>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</si>
  <si>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</si>
  <si>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</si>
  <si>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</si>
  <si>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</si>
  <si>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</si>
  <si>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</si>
  <si>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</si>
  <si>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</si>
  <si>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</si>
  <si>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</si>
  <si>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</si>
  <si>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</si>
  <si>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</si>
  <si>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</si>
  <si>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</si>
  <si>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</si>
  <si>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</si>
  <si>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</si>
  <si>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</si>
  <si>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</si>
  <si>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</si>
  <si>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</si>
  <si>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</si>
  <si>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</si>
  <si>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</si>
  <si>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VITAL GROUP FFED</t>
  </si>
  <si>
    <t>NIT: 901076756</t>
  </si>
  <si>
    <t>A continuacion me permito remitir nuestra respuesta al estado de cartera presentado en la fecha: 02/05/2025</t>
  </si>
  <si>
    <t>Con Corte al dia: 30/04/2025</t>
  </si>
  <si>
    <t>Etiquetas de fila</t>
  </si>
  <si>
    <t>Total general</t>
  </si>
  <si>
    <t>Cuenta de LLAVE</t>
  </si>
  <si>
    <t>Suma de IPS Saldo Factura</t>
  </si>
  <si>
    <t xml:space="preserve"> VITAL GROUP FFED</t>
  </si>
  <si>
    <t>Diana Clara Toro Raigosa</t>
  </si>
  <si>
    <t>Gerente</t>
  </si>
  <si>
    <t>Santiago de Cali, mayo 05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</si>
</sst>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_);_(&quot;$&quot;\ * \(#,##0\);_(&quot;$&quot;\ * &quot;-&quot;??_);_(@_)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color rgb="FF242424"/>
      <name val="Segoe UI"/>
      <family val="2"/>
    </font>
    <font>
      <sz val="8"/>
      <color rgb="FF242424"/>
      <name val="Comic Sans MS"/>
      <family val="4"/>
    </font>
    <font>
      <b/>
      <sz val="8"/>
      <color rgb="FF242424"/>
      <name val="Comic Sans MS"/>
      <family val="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0" fillId="2" borderId="1" xfId="0" applyFill="1" applyBorder="1"/>
    <xf numFmtId="14" fontId="8" fillId="2" borderId="1" xfId="0" applyNumberFormat="1" applyFont="1" applyFill="1" applyBorder="1" applyAlignment="1">
      <alignment horizontal="center" wrapText="1"/>
    </xf>
    <xf numFmtId="164" fontId="8" fillId="2" borderId="1" xfId="2" applyNumberFormat="1" applyFont="1" applyFill="1" applyBorder="1" applyAlignment="1">
      <alignment horizontal="center"/>
    </xf>
    <xf numFmtId="164" fontId="8" fillId="2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64" fontId="0" fillId="0" borderId="0" xfId="0" applyNumberFormat="1"/>
    <xf numFmtId="164" fontId="8" fillId="0" borderId="1" xfId="2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6" fontId="13" fillId="0" borderId="1" xfId="2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0" fontId="13" fillId="4" borderId="1" xfId="2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4" fontId="13" fillId="5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167" fontId="13" fillId="3" borderId="1" xfId="2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14" fontId="11" fillId="2" borderId="1" xfId="0" applyNumberFormat="1" applyFont="1" applyFill="1" applyBorder="1" applyAlignment="1">
      <alignment horizontal="center" wrapText="1"/>
    </xf>
    <xf numFmtId="164" fontId="11" fillId="2" borderId="1" xfId="2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14" fontId="11" fillId="0" borderId="1" xfId="0" applyNumberFormat="1" applyFont="1" applyBorder="1" applyAlignment="1">
      <alignment horizontal="center" wrapText="1"/>
    </xf>
    <xf numFmtId="164" fontId="11" fillId="0" borderId="1" xfId="2" applyNumberFormat="1" applyFont="1" applyBorder="1" applyAlignment="1">
      <alignment horizontal="center"/>
    </xf>
    <xf numFmtId="164" fontId="11" fillId="2" borderId="1" xfId="2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5" fontId="11" fillId="0" borderId="0" xfId="2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/>
    </xf>
    <xf numFmtId="165" fontId="11" fillId="0" borderId="0" xfId="2" applyNumberFormat="1" applyFont="1" applyAlignment="1">
      <alignment horizontal="center"/>
    </xf>
    <xf numFmtId="0" fontId="11" fillId="0" borderId="0" xfId="0" applyFont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/>
    </xf>
    <xf numFmtId="166" fontId="11" fillId="0" borderId="1" xfId="2" applyNumberFormat="1" applyFont="1" applyBorder="1" applyAlignment="1">
      <alignment horizont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8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6" fillId="0" borderId="9" xfId="1" applyNumberFormat="1" applyFont="1" applyBorder="1"/>
    <xf numFmtId="169" fontId="5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2" borderId="0" xfId="1" applyFont="1" applyFill="1"/>
    <xf numFmtId="0" fontId="6" fillId="0" borderId="0" xfId="1" applyFont="1" applyAlignment="1">
      <alignment horizontal="center"/>
    </xf>
    <xf numFmtId="1" fontId="6" fillId="0" borderId="0" xfId="3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70" fontId="5" fillId="0" borderId="0" xfId="4" applyNumberFormat="1" applyFont="1" applyAlignment="1">
      <alignment horizontal="right"/>
    </xf>
    <xf numFmtId="171" fontId="5" fillId="0" borderId="13" xfId="4" applyNumberFormat="1" applyFont="1" applyBorder="1" applyAlignment="1">
      <alignment horizontal="center"/>
    </xf>
    <xf numFmtId="170" fontId="5" fillId="0" borderId="13" xfId="4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1" fontId="5" fillId="2" borderId="0" xfId="1" applyNumberFormat="1" applyFont="1" applyFill="1" applyAlignment="1">
      <alignment horizont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5">
    <cellStyle name="Millares 2 2" xfId="4" xr:uid="{C7179FD7-FCE1-4146-B808-5B07A5A52C38}"/>
    <cellStyle name="Millares 3" xfId="3" xr:uid="{650DF2DF-E6FB-4F06-AB39-4902441A926F}"/>
    <cellStyle name="Moneda" xfId="2" builtinId="4"/>
    <cellStyle name="Normal" xfId="0" builtinId="0"/>
    <cellStyle name="Normal 2 2" xfId="1" xr:uid="{5CF8AC20-6A99-45FE-9C2A-D905957A92D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7D38C1-A623-4270-A61A-908892F09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48D4C5F-8E9E-4127-B808-F1BF5474F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892F328-0315-4040-AD59-8AD5555B0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AF36CE-C03D-499A-8026-F6DD26AB7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yla Lizeth Ome Guamanga" refreshedDate="45779.712932523151" createdVersion="8" refreshedVersion="8" minRefreshableVersion="3" recordCount="22" xr:uid="{18DFF5AA-DE52-4BD5-9DA9-F8CED270F1F2}">
  <cacheSource type="worksheet">
    <worksheetSource ref="A2:AY24" sheet="ESTADO CADA FACT"/>
  </cacheSource>
  <cacheFields count="51">
    <cacheField name="NIT IPS" numFmtId="0">
      <sharedItems containsSemiMixedTypes="0" containsString="0" containsNumber="1" containsInteger="1" minValue="901076756" maxValue="90107675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" maxValue="2046"/>
    </cacheField>
    <cacheField name="FACTURA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11-07T00:00:00" maxDate="2025-04-30T00:00:00"/>
    </cacheField>
    <cacheField name="IPS Fecha radicado" numFmtId="14">
      <sharedItems containsNonDate="0" containsDate="1" containsString="0" containsBlank="1" minDate="2025-02-10T00:00:00" maxDate="2025-05-03T00:00:00"/>
    </cacheField>
    <cacheField name="IPS Valor Factura" numFmtId="164">
      <sharedItems containsSemiMixedTypes="0" containsString="0" containsNumber="1" containsInteger="1" minValue="76500" maxValue="1929200"/>
    </cacheField>
    <cacheField name="IPS Saldo Factura" numFmtId="164">
      <sharedItems containsSemiMixedTypes="0" containsString="0" containsNumber="1" containsInteger="1" minValue="76500" maxValue="19292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CARTERA ANTERIOR" numFmtId="0">
      <sharedItems/>
    </cacheField>
    <cacheField name="ESTADO EPS 02-05-2025" numFmtId="0">
      <sharedItems count="4">
        <s v="Factura Cancelada"/>
        <s v="Factura Devuelta"/>
        <s v="Factura en Proceso Interno"/>
        <s v="Factura No Radicada"/>
      </sharedItems>
    </cacheField>
    <cacheField name="POR PAGAR SAP" numFmtId="0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/>
    </cacheField>
    <cacheField name="FECHA FACT" numFmtId="14">
      <sharedItems containsSemiMixedTypes="0" containsNonDate="0" containsDate="1" containsString="0" minDate="2024-11-07T00:00:00" maxDate="2025-04-30T00:00:00"/>
    </cacheField>
    <cacheField name="FECHA RAD" numFmtId="14">
      <sharedItems containsNonDate="0" containsDate="1" containsString="0" containsBlank="1" minDate="2025-02-10T00:00:00" maxDate="2025-05-03T00:00:00"/>
    </cacheField>
    <cacheField name="FECHA LIQ" numFmtId="14">
      <sharedItems containsNonDate="0" containsDate="1" containsString="0" containsBlank="1" minDate="2025-03-25T00:00:00" maxDate="2025-03-29T00:00:00"/>
    </cacheField>
    <cacheField name="FECHA DEV" numFmtId="14">
      <sharedItems containsNonDate="0" containsDate="1" containsString="0" containsBlank="1" minDate="2025-02-24T00:00:00" maxDate="2025-02-25T00:00:00"/>
    </cacheField>
    <cacheField name="DIAS" numFmtId="0">
      <sharedItems containsMixedTypes="1" containsNumber="1" containsInteger="1" minValue="-32" maxValue="35"/>
    </cacheField>
    <cacheField name="EDAD" numFmtId="0">
      <sharedItems/>
    </cacheField>
    <cacheField name="VALOR BRUTO" numFmtId="166">
      <sharedItems containsSemiMixedTypes="0" containsString="0" containsNumber="1" containsInteger="1" minValue="76500" maxValue="1929200"/>
    </cacheField>
    <cacheField name="VALOR RADICAD" numFmtId="166">
      <sharedItems containsSemiMixedTypes="0" containsString="0" containsNumber="1" containsInteger="1" minValue="76500" maxValue="1929200"/>
    </cacheField>
    <cacheField name="DEVOLUCION" numFmtId="0">
      <sharedItems containsSemiMixedTypes="0" containsString="0" containsNumber="1" containsInteger="1" minValue="0" maxValue="701200"/>
    </cacheField>
    <cacheField name="Valor_Glosa y Devolución" numFmtId="0">
      <sharedItems containsString="0" containsBlank="1" containsNumber="1" containsInteger="1" minValue="0" maxValue="7012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Numero Contrato" numFmtId="0">
      <sharedItems containsBlank="1"/>
    </cacheField>
    <cacheField name="FACTURA CANCELADA" numFmtId="0">
      <sharedItems containsSemiMixedTypes="0" containsString="0" containsNumber="1" containsInteger="1" minValue="0" maxValue="1003848"/>
    </cacheField>
    <cacheField name="FACTURA DEVUELTA" numFmtId="0">
      <sharedItems containsSemiMixedTypes="0" containsString="0" containsNumber="1" containsInteger="1" minValue="0" maxValue="701200"/>
    </cacheField>
    <cacheField name="FACTURA NO RADICADA" numFmtId="0">
      <sharedItems containsSemiMixedTypes="0" containsString="0" containsNumber="1" containsInteger="1" minValue="0" maxValue="701200"/>
    </cacheField>
    <cacheField name="GLOSA ACEPTADA" numFmtId="0">
      <sharedItems containsSemiMixedTypes="0" containsString="0" containsNumber="1" containsInteger="1" minValue="0" maxValue="0"/>
    </cacheField>
    <cacheField name="VALOR EXTEMPORANEO" numFmtId="0">
      <sharedItems containsSemiMixedTypes="0" containsString="0" containsNumber="1" containsInteger="1" minValue="0" maxValue="0"/>
    </cacheField>
    <cacheField name="GLOSA PDTE" numFmtId="0">
      <sharedItems containsSemiMixedTypes="0" containsString="0" containsNumber="1" containsInteger="1" minValue="0" maxValue="0"/>
    </cacheField>
    <cacheField name="FACTURA EN PROGRAMACION DE PAGO" numFmtId="0">
      <sharedItems containsSemiMixedTypes="0" containsString="0" containsNumber="1" containsInteger="1" minValue="0" maxValue="0"/>
    </cacheField>
    <cacheField name="FACTURA EN PROCESO INTERNO" numFmtId="0">
      <sharedItems containsSemiMixedTypes="0" containsString="0" containsNumber="1" containsInteger="1" minValue="0" maxValue="1929200"/>
    </cacheField>
    <cacheField name="FACTURACION COVID-19" numFmtId="0">
      <sharedItems containsSemiMixedTypes="0" containsString="0" containsNumber="1" containsInteger="1" minValue="0" maxValue="0"/>
    </cacheField>
    <cacheField name="VALOR CANCELADO SAP" numFmtId="0">
      <sharedItems containsSemiMixedTypes="0" containsString="0" containsNumber="1" containsInteger="1" minValue="0" maxValue="983771"/>
    </cacheField>
    <cacheField name="RETENCION" numFmtId="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8178" maxValue="4800068178"/>
    </cacheField>
    <cacheField name="FECHA COMPENSACION SAP" numFmtId="0">
      <sharedItems containsNonDate="0" containsDate="1" containsString="0" containsBlank="1" minDate="2025-03-31T00:00:00" maxDate="2025-04-01T00:00:00"/>
    </cacheField>
    <cacheField name="OBSE PAGO" numFmtId="0">
      <sharedItems containsBlank="1"/>
    </cacheField>
    <cacheField name="VALOR TRANFERENCIA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n v="901076756"/>
    <s v="VITAL GROUP FFED"/>
    <s v="FV"/>
    <n v="2005"/>
    <s v="FV2005"/>
    <s v="'FV2005', "/>
    <s v="901076756_FV2005"/>
    <d v="2024-11-07T00:00:00"/>
    <d v="2025-03-03T00:00:00"/>
    <n v="800000"/>
    <n v="800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800000"/>
    <n v="800000"/>
    <n v="0"/>
    <n v="0"/>
    <m/>
    <m/>
    <m/>
    <s v="Ambulancia"/>
    <m/>
    <s v="COT-2024-36"/>
    <n v="800000"/>
    <n v="0"/>
    <n v="0"/>
    <n v="0"/>
    <n v="0"/>
    <n v="0"/>
    <n v="0"/>
    <n v="0"/>
    <n v="0"/>
    <n v="784000"/>
    <n v="0"/>
    <n v="4800068178"/>
    <d v="2025-03-31T00:00:00"/>
    <s v="(en blanco)"/>
    <n v="0"/>
  </r>
  <r>
    <n v="901076756"/>
    <s v="VITAL GROUP FFED"/>
    <s v="FV"/>
    <n v="2006"/>
    <s v="FV2006"/>
    <s v="'FV2006', "/>
    <s v="901076756_FV2006"/>
    <d v="2024-11-07T00:00:00"/>
    <d v="2025-03-03T00:00:00"/>
    <n v="170000"/>
    <n v="170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170000"/>
    <n v="170000"/>
    <n v="0"/>
    <n v="0"/>
    <m/>
    <m/>
    <m/>
    <s v="Ambulancia"/>
    <m/>
    <s v="COT-2024-36"/>
    <n v="170000"/>
    <n v="0"/>
    <n v="0"/>
    <n v="0"/>
    <n v="0"/>
    <n v="0"/>
    <n v="0"/>
    <n v="0"/>
    <n v="0"/>
    <n v="170000"/>
    <n v="0"/>
    <n v="4800068178"/>
    <d v="2025-03-31T00:00:00"/>
    <s v="(en blanco)"/>
    <n v="0"/>
  </r>
  <r>
    <n v="901076756"/>
    <s v="VITAL GROUP FFED"/>
    <s v="FV"/>
    <n v="2007"/>
    <s v="FV2007"/>
    <s v="'FV2007', "/>
    <s v="901076756_FV2007"/>
    <d v="2024-11-07T00:00:00"/>
    <d v="2025-03-03T00:00:00"/>
    <n v="170000"/>
    <n v="170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170000"/>
    <n v="170000"/>
    <n v="0"/>
    <n v="0"/>
    <m/>
    <m/>
    <m/>
    <s v="Ambulancia"/>
    <m/>
    <s v="COT-2024-36"/>
    <n v="170000"/>
    <n v="0"/>
    <n v="0"/>
    <n v="0"/>
    <n v="0"/>
    <n v="0"/>
    <n v="0"/>
    <n v="0"/>
    <n v="0"/>
    <n v="170000"/>
    <n v="0"/>
    <n v="4800068178"/>
    <d v="2025-03-31T00:00:00"/>
    <s v="(en blanco)"/>
    <n v="0"/>
  </r>
  <r>
    <n v="901076756"/>
    <s v="VITAL GROUP FFED"/>
    <s v="FV"/>
    <n v="2008"/>
    <s v="FV2008"/>
    <s v="'FV2008', "/>
    <s v="901076756_FV2008"/>
    <d v="2024-11-07T00:00:00"/>
    <d v="2025-03-03T00:00:00"/>
    <n v="170000"/>
    <n v="170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170000"/>
    <n v="170000"/>
    <n v="0"/>
    <n v="0"/>
    <m/>
    <m/>
    <m/>
    <s v="Ambulancia"/>
    <m/>
    <s v="COT-2024-36"/>
    <n v="170000"/>
    <n v="0"/>
    <n v="0"/>
    <n v="0"/>
    <n v="0"/>
    <n v="0"/>
    <n v="0"/>
    <n v="0"/>
    <n v="0"/>
    <n v="170000"/>
    <n v="0"/>
    <n v="4800068178"/>
    <d v="2025-03-31T00:00:00"/>
    <s v="(en blanco)"/>
    <n v="0"/>
  </r>
  <r>
    <n v="901076756"/>
    <s v="VITAL GROUP FFED"/>
    <s v="FV"/>
    <n v="2009"/>
    <s v="FV2009"/>
    <s v="'FV2009', "/>
    <s v="901076756_FV2009"/>
    <d v="2024-11-07T00:00:00"/>
    <d v="2025-03-03T00:00:00"/>
    <n v="85000"/>
    <n v="85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85000"/>
    <n v="85000"/>
    <n v="0"/>
    <n v="0"/>
    <m/>
    <m/>
    <m/>
    <s v="Ambulancia"/>
    <m/>
    <s v="COT-2024-36"/>
    <n v="85000"/>
    <n v="0"/>
    <n v="0"/>
    <n v="0"/>
    <n v="0"/>
    <n v="0"/>
    <n v="0"/>
    <n v="0"/>
    <n v="0"/>
    <n v="85000"/>
    <n v="0"/>
    <n v="4800068178"/>
    <d v="2025-03-31T00:00:00"/>
    <s v="(en blanco)"/>
    <n v="0"/>
  </r>
  <r>
    <n v="901076756"/>
    <s v="VITAL GROUP FFED"/>
    <s v="FV"/>
    <n v="2010"/>
    <s v="FV2010"/>
    <s v="'FV2010', "/>
    <s v="901076756_FV2010"/>
    <d v="2024-11-07T00:00:00"/>
    <d v="2025-03-03T00:00:00"/>
    <n v="1003848"/>
    <n v="1003848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1003848"/>
    <n v="1003848"/>
    <n v="0"/>
    <n v="0"/>
    <m/>
    <m/>
    <m/>
    <s v="Ambulancia"/>
    <m/>
    <s v="COT-2024-36"/>
    <n v="1003848"/>
    <n v="0"/>
    <n v="0"/>
    <n v="0"/>
    <n v="0"/>
    <n v="0"/>
    <n v="0"/>
    <n v="0"/>
    <n v="0"/>
    <n v="983771"/>
    <n v="0"/>
    <n v="4800068178"/>
    <d v="2025-03-31T00:00:00"/>
    <s v="(en blanco)"/>
    <n v="0"/>
  </r>
  <r>
    <n v="901076756"/>
    <s v="VITAL GROUP FFED"/>
    <s v="FV"/>
    <n v="2011"/>
    <s v="FV2011"/>
    <s v="'FV2011', "/>
    <s v="901076756_FV2011"/>
    <d v="2024-11-07T00:00:00"/>
    <d v="2025-03-03T00:00:00"/>
    <n v="85000"/>
    <n v="85000"/>
    <s v="EVENTO"/>
    <s v="PEREIRA"/>
    <s v="AMBULATORIO - AMBULANCIA"/>
    <s v="COT-2024-36"/>
    <s v="Factura no radicada"/>
    <x v="0"/>
    <n v="0"/>
    <m/>
    <s v="Finalizada"/>
    <d v="2024-11-07T00:00:00"/>
    <d v="2025-03-03T00:00:00"/>
    <d v="2025-03-28T00:00:00"/>
    <m/>
    <n v="3"/>
    <s v="0-30"/>
    <n v="85000"/>
    <n v="85000"/>
    <n v="0"/>
    <n v="0"/>
    <m/>
    <m/>
    <m/>
    <s v="Ambulancia"/>
    <m/>
    <s v="COT-2024-36"/>
    <n v="85000"/>
    <n v="0"/>
    <n v="0"/>
    <n v="0"/>
    <n v="0"/>
    <n v="0"/>
    <n v="0"/>
    <n v="0"/>
    <n v="0"/>
    <n v="85000"/>
    <n v="0"/>
    <n v="4800068178"/>
    <d v="2025-03-31T00:00:00"/>
    <s v="(en blanco)"/>
    <n v="0"/>
  </r>
  <r>
    <n v="901076756"/>
    <s v="VITAL GROUP FFED"/>
    <s v="FV"/>
    <n v="2036"/>
    <s v="FV2036"/>
    <s v="'FV2036', "/>
    <s v="901076756_FV2036"/>
    <d v="2025-03-03T00:00:00"/>
    <d v="2025-03-10T00:00:00"/>
    <n v="76500"/>
    <n v="76500"/>
    <s v="EVENTO"/>
    <s v="PEREIRA"/>
    <s v="AMBULATORIO - AMBULANCIA"/>
    <s v="COT-2024-36"/>
    <e v="#N/A"/>
    <x v="0"/>
    <n v="0"/>
    <m/>
    <s v="Finalizada"/>
    <d v="2025-03-06T00:00:00"/>
    <d v="2025-03-10T00:00:00"/>
    <d v="2025-03-25T00:00:00"/>
    <m/>
    <n v="6"/>
    <s v="0-30"/>
    <n v="76500"/>
    <n v="76500"/>
    <n v="0"/>
    <n v="0"/>
    <m/>
    <m/>
    <m/>
    <s v="Ambulancia"/>
    <m/>
    <s v="COT-2024-36"/>
    <n v="76500"/>
    <n v="0"/>
    <n v="0"/>
    <n v="0"/>
    <n v="0"/>
    <n v="0"/>
    <n v="0"/>
    <n v="0"/>
    <n v="0"/>
    <n v="76500"/>
    <n v="0"/>
    <n v="4800068178"/>
    <d v="2025-03-31T00:00:00"/>
    <s v="(en blanco)"/>
    <n v="0"/>
  </r>
  <r>
    <n v="901076756"/>
    <s v="VITAL GROUP FFED"/>
    <s v="FV"/>
    <n v="2037"/>
    <s v="FV2037"/>
    <s v="'FV2037', "/>
    <s v="901076756_FV2037"/>
    <d v="2025-03-10T00:00:00"/>
    <d v="2025-03-10T00:00:00"/>
    <n v="76500"/>
    <n v="76500"/>
    <s v="EVENTO"/>
    <s v="PEREIRA"/>
    <s v="AMBULATORIO - AMBULANCIA"/>
    <s v="COT-2024-36"/>
    <e v="#N/A"/>
    <x v="0"/>
    <n v="0"/>
    <m/>
    <s v="Finalizada"/>
    <d v="2025-03-10T00:00:00"/>
    <d v="2025-03-10T00:00:00"/>
    <d v="2025-03-25T00:00:00"/>
    <m/>
    <n v="6"/>
    <s v="0-30"/>
    <n v="76500"/>
    <n v="76500"/>
    <n v="0"/>
    <n v="0"/>
    <m/>
    <m/>
    <m/>
    <s v="Ambulancia"/>
    <m/>
    <s v="COT-2024-36"/>
    <n v="76500"/>
    <n v="0"/>
    <n v="0"/>
    <n v="0"/>
    <n v="0"/>
    <n v="0"/>
    <n v="0"/>
    <n v="0"/>
    <n v="0"/>
    <n v="76500"/>
    <n v="0"/>
    <n v="4800068178"/>
    <d v="2025-03-31T00:00:00"/>
    <s v="(en blanco)"/>
    <n v="0"/>
  </r>
  <r>
    <n v="901076756"/>
    <s v="VITAL GROUP FFED"/>
    <s v="FV"/>
    <n v="2038"/>
    <s v="FV2038"/>
    <s v="'FV2038', "/>
    <s v="901076756_FV2038"/>
    <d v="2025-03-10T00:00:00"/>
    <d v="2025-03-10T00:00:00"/>
    <n v="76500"/>
    <n v="76500"/>
    <s v="EVENTO"/>
    <s v="PEREIRA"/>
    <s v="AMBULATORIO - AMBULANCIA"/>
    <s v="COT-2024-36"/>
    <e v="#N/A"/>
    <x v="0"/>
    <n v="0"/>
    <m/>
    <s v="Finalizada"/>
    <d v="2025-03-10T00:00:00"/>
    <d v="2025-03-10T00:00:00"/>
    <d v="2025-03-25T00:00:00"/>
    <m/>
    <n v="6"/>
    <s v="0-30"/>
    <n v="76500"/>
    <n v="76500"/>
    <n v="0"/>
    <n v="0"/>
    <m/>
    <m/>
    <m/>
    <s v="Ambulancia"/>
    <m/>
    <s v="COT-2024-36"/>
    <n v="76500"/>
    <n v="0"/>
    <n v="0"/>
    <n v="0"/>
    <n v="0"/>
    <n v="0"/>
    <n v="0"/>
    <n v="0"/>
    <n v="0"/>
    <n v="76500"/>
    <n v="0"/>
    <n v="4800068178"/>
    <d v="2025-03-31T00:00:00"/>
    <s v="(en blanco)"/>
    <n v="0"/>
  </r>
  <r>
    <n v="901076756"/>
    <s v="VITAL GROUP FFED"/>
    <s v="FV"/>
    <n v="2039"/>
    <s v="FV2039"/>
    <s v="'FV2039', "/>
    <s v="901076756_FV2039"/>
    <d v="2025-03-10T00:00:00"/>
    <d v="2025-03-10T00:00:00"/>
    <n v="153000"/>
    <n v="153000"/>
    <s v="EVENTO"/>
    <s v="PEREIRA"/>
    <s v="AMBULATORIO - AMBULANCIA"/>
    <s v="COT-2024-36"/>
    <e v="#N/A"/>
    <x v="0"/>
    <n v="0"/>
    <m/>
    <s v="Finalizada"/>
    <d v="2025-03-10T00:00:00"/>
    <d v="2025-03-10T00:00:00"/>
    <d v="2025-03-25T00:00:00"/>
    <m/>
    <n v="6"/>
    <s v="0-30"/>
    <n v="153000"/>
    <n v="153000"/>
    <n v="0"/>
    <n v="0"/>
    <m/>
    <m/>
    <m/>
    <s v="Ambulancia"/>
    <m/>
    <s v="COT-2024-36"/>
    <n v="153000"/>
    <n v="0"/>
    <n v="0"/>
    <n v="0"/>
    <n v="0"/>
    <n v="0"/>
    <n v="0"/>
    <n v="0"/>
    <n v="0"/>
    <n v="153000"/>
    <n v="0"/>
    <n v="4800068178"/>
    <d v="2025-03-31T00:00:00"/>
    <s v="(en blanco)"/>
    <n v="0"/>
  </r>
  <r>
    <n v="901076756"/>
    <s v="VITAL GROUP FFED"/>
    <s v="FV"/>
    <n v="2040"/>
    <s v="FV2040"/>
    <s v="'FV2040', "/>
    <s v="901076756_FV2040"/>
    <d v="2025-03-10T00:00:00"/>
    <d v="2025-03-10T00:00:00"/>
    <n v="662634"/>
    <n v="662634"/>
    <s v="EVENTO"/>
    <s v="PEREIRA"/>
    <s v="AMBULATORIO - AMBULANCIA"/>
    <s v="COT-2024-36"/>
    <e v="#N/A"/>
    <x v="0"/>
    <n v="0"/>
    <m/>
    <s v="Finalizada"/>
    <d v="2025-03-10T00:00:00"/>
    <d v="2025-03-10T00:00:00"/>
    <d v="2025-03-25T00:00:00"/>
    <m/>
    <n v="6"/>
    <s v="0-30"/>
    <n v="662634"/>
    <n v="662634"/>
    <n v="0"/>
    <n v="0"/>
    <m/>
    <m/>
    <m/>
    <s v="Ambulancia"/>
    <m/>
    <s v="COT-2024-36"/>
    <n v="662634"/>
    <n v="0"/>
    <n v="0"/>
    <n v="0"/>
    <n v="0"/>
    <n v="0"/>
    <n v="0"/>
    <n v="0"/>
    <n v="0"/>
    <n v="649381"/>
    <n v="0"/>
    <n v="4800068178"/>
    <d v="2025-03-31T00:00:00"/>
    <s v="(en blanco)"/>
    <n v="0"/>
  </r>
  <r>
    <n v="901076756"/>
    <s v="VITAL GROUP FFED"/>
    <s v="FV"/>
    <n v="2041"/>
    <s v="FV2041"/>
    <s v="'FV2041', "/>
    <s v="901076756_FV2041"/>
    <d v="2025-03-10T00:00:00"/>
    <d v="2025-03-10T00:00:00"/>
    <n v="153000"/>
    <n v="153000"/>
    <s v="EVENTO"/>
    <s v="PEREIRA"/>
    <s v="AMBULATORIO - AMBULANCIA"/>
    <s v="COT-2024-36"/>
    <e v="#N/A"/>
    <x v="0"/>
    <n v="0"/>
    <m/>
    <s v="Finalizada"/>
    <d v="2025-03-10T00:00:00"/>
    <d v="2025-03-10T00:00:00"/>
    <d v="2025-03-27T00:00:00"/>
    <m/>
    <n v="4"/>
    <s v="0-30"/>
    <n v="153000"/>
    <n v="153000"/>
    <n v="0"/>
    <n v="0"/>
    <m/>
    <m/>
    <m/>
    <s v="Ambulancia"/>
    <m/>
    <s v="COT-2024-36"/>
    <n v="153000"/>
    <n v="0"/>
    <n v="0"/>
    <n v="0"/>
    <n v="0"/>
    <n v="0"/>
    <n v="0"/>
    <n v="0"/>
    <n v="0"/>
    <n v="153000"/>
    <n v="0"/>
    <n v="4800068178"/>
    <d v="2025-03-31T00:00:00"/>
    <s v="(en blanco)"/>
    <n v="0"/>
  </r>
  <r>
    <n v="901076756"/>
    <s v="VITAL GROUP FFED"/>
    <s v="FV"/>
    <n v="1999"/>
    <s v="FV1999"/>
    <s v="'FV1999', "/>
    <s v="901076756_FV1999"/>
    <d v="2024-11-07T00:00:00"/>
    <d v="2025-02-10T00:00:00"/>
    <n v="701200"/>
    <n v="701200"/>
    <s v="EVENTO"/>
    <s v="PEREIRA"/>
    <s v="AMBULATORIO - AMBULANCIA"/>
    <s v="COT-2024-36"/>
    <s v="Factura no radicada"/>
    <x v="1"/>
    <n v="0"/>
    <m/>
    <s v="Devuelta"/>
    <d v="2024-11-07T00:00:00"/>
    <d v="2025-02-10T00:00:00"/>
    <m/>
    <d v="2025-02-24T00:00:00"/>
    <n v="35"/>
    <s v="31-60"/>
    <n v="701200"/>
    <n v="701200"/>
    <n v="701200"/>
    <n v="701200"/>
    <s v="DEVOLUCION"/>
    <s v="NOPBS: SE DEVUELVE FACTURA AL VALIDAR EL SERVICIO NO SE ENCUENTRA REPORTADO EN LA WEB SERVICES, 2-SE IDENTIFICA QUE LA AUTORIZACION ESTA PARA CANTIDAD 10 TRASLADOS LA AUTORIZACION SOLO ES VALIDA PARA PRESENTARSE 1 SOLA VEZ SE DEBE DE PRESENTAR 1 FACTURA CON LA CANTIDAD DE TRASLADOS REALIZADOS Y AUTORIZADOS , 3-SE EVIDENCIA QUE INDICAN TRASLADO REDONDO EN LOS SOPORTES SOLO SE EVIDENCIA 1 SOLO TRASLADO, FAVOR VALIDAR . JENNIFER REBOLLEDO"/>
    <s v="NO PBS"/>
    <s v="Ambulancia"/>
    <s v="Anticipo"/>
    <m/>
    <n v="0"/>
    <n v="701200"/>
    <n v="0"/>
    <n v="0"/>
    <n v="0"/>
    <n v="0"/>
    <n v="0"/>
    <n v="0"/>
    <n v="0"/>
    <n v="0"/>
    <n v="0"/>
    <m/>
    <m/>
    <m/>
    <n v="0"/>
  </r>
  <r>
    <n v="901076756"/>
    <s v="VITAL GROUP FFED"/>
    <s v="FV"/>
    <n v="2046"/>
    <s v="FV2046"/>
    <s v="'FV2046', "/>
    <s v="901076756_FV2046"/>
    <d v="2025-04-29T00:00:00"/>
    <d v="2025-05-02T00:00:00"/>
    <n v="442080"/>
    <n v="442080"/>
    <s v="EVENTO"/>
    <s v="PEREIRA"/>
    <s v="AMBULATORIO - AMBULANCIA"/>
    <s v="COT-2024-36"/>
    <e v="#N/A"/>
    <x v="2"/>
    <n v="0"/>
    <m/>
    <s v="Para auditoria de pertinencia"/>
    <d v="2025-04-29T00:00:00"/>
    <d v="2025-05-02T00:00:00"/>
    <m/>
    <m/>
    <n v="-32"/>
    <s v="Corriente"/>
    <n v="442080"/>
    <n v="442080"/>
    <n v="0"/>
    <m/>
    <m/>
    <m/>
    <m/>
    <s v="Ambulancia"/>
    <m/>
    <m/>
    <n v="0"/>
    <n v="0"/>
    <n v="0"/>
    <n v="0"/>
    <n v="0"/>
    <n v="0"/>
    <n v="0"/>
    <n v="442080"/>
    <n v="0"/>
    <n v="0"/>
    <n v="0"/>
    <m/>
    <m/>
    <m/>
    <n v="0"/>
  </r>
  <r>
    <n v="901076756"/>
    <s v="VITAL GROUP FFED"/>
    <s v="FV"/>
    <n v="2045"/>
    <s v="FV2045"/>
    <s v="'FV2045', "/>
    <s v="901076756_FV2045"/>
    <d v="2025-04-29T00:00:00"/>
    <d v="2025-05-02T00:00:00"/>
    <n v="720000"/>
    <n v="720000"/>
    <s v="EVENTO"/>
    <s v="PEREIRA"/>
    <s v="AMBULATORIO - AMBULANCIA"/>
    <s v="COT-2024-36"/>
    <e v="#N/A"/>
    <x v="2"/>
    <n v="0"/>
    <m/>
    <s v="Para auditoria de pertinencia"/>
    <d v="2025-04-29T00:00:00"/>
    <d v="2025-05-02T00:00:00"/>
    <m/>
    <m/>
    <n v="-32"/>
    <s v="Corriente"/>
    <n v="720000"/>
    <n v="720000"/>
    <n v="0"/>
    <m/>
    <m/>
    <m/>
    <m/>
    <s v="Ambulancia"/>
    <m/>
    <m/>
    <n v="0"/>
    <n v="0"/>
    <n v="0"/>
    <n v="0"/>
    <n v="0"/>
    <n v="0"/>
    <n v="0"/>
    <n v="720000"/>
    <n v="0"/>
    <n v="0"/>
    <n v="0"/>
    <m/>
    <m/>
    <m/>
    <n v="0"/>
  </r>
  <r>
    <n v="901076756"/>
    <s v="VITAL GROUP FFED"/>
    <s v="CA"/>
    <n v="2"/>
    <s v="CA2"/>
    <s v="'CA2', "/>
    <s v="901076756_CA2"/>
    <d v="2025-04-14T00:00:00"/>
    <d v="2025-05-02T00:00:00"/>
    <n v="1929200"/>
    <n v="1929200"/>
    <s v="EVENTO"/>
    <s v="PEREIRA"/>
    <s v="AMBULATORIO - AMBULANCIA"/>
    <s v="COT-2024-36"/>
    <e v="#N/A"/>
    <x v="2"/>
    <n v="0"/>
    <m/>
    <s v="Para auditoria de pertinencia"/>
    <d v="2025-04-14T00:00:00"/>
    <d v="2025-05-02T00:00:00"/>
    <m/>
    <m/>
    <n v="-32"/>
    <s v="Corriente"/>
    <n v="1929200"/>
    <n v="1929200"/>
    <n v="0"/>
    <m/>
    <m/>
    <m/>
    <m/>
    <s v="Soporte asistencial o no asistencial de personas"/>
    <m/>
    <m/>
    <n v="0"/>
    <n v="0"/>
    <n v="0"/>
    <n v="0"/>
    <n v="0"/>
    <n v="0"/>
    <n v="0"/>
    <n v="1929200"/>
    <n v="0"/>
    <n v="0"/>
    <n v="0"/>
    <m/>
    <m/>
    <m/>
    <n v="0"/>
  </r>
  <r>
    <n v="901076756"/>
    <s v="VITAL GROUP FFED"/>
    <s v="FV"/>
    <n v="2000"/>
    <s v="FV2000"/>
    <s v="'FV2000', "/>
    <s v="901076756_FV2000"/>
    <d v="2024-11-07T00:00:00"/>
    <m/>
    <n v="701200"/>
    <n v="701200"/>
    <s v="EVENTO"/>
    <s v="PEREIRA"/>
    <s v="AMBULATORIO - AMBULANCIA"/>
    <s v="COT-2024-36"/>
    <s v="Factura no radicada"/>
    <x v="3"/>
    <n v="0"/>
    <m/>
    <s v="Para cargar RIPS o soportes"/>
    <d v="2024-11-07T00:00:00"/>
    <m/>
    <m/>
    <m/>
    <s v="No radicada"/>
    <s v="No radicada"/>
    <n v="701200"/>
    <n v="701200"/>
    <n v="0"/>
    <m/>
    <m/>
    <m/>
    <m/>
    <m/>
    <m/>
    <m/>
    <n v="0"/>
    <n v="0"/>
    <n v="701200"/>
    <n v="0"/>
    <n v="0"/>
    <n v="0"/>
    <n v="0"/>
    <n v="0"/>
    <n v="0"/>
    <n v="0"/>
    <n v="0"/>
    <m/>
    <m/>
    <m/>
    <n v="0"/>
  </r>
  <r>
    <n v="901076756"/>
    <s v="VITAL GROUP FFED"/>
    <s v="FV"/>
    <n v="2001"/>
    <s v="FV2001"/>
    <s v="'FV2001', "/>
    <s v="901076756_FV2001"/>
    <d v="2024-11-07T00:00:00"/>
    <m/>
    <n v="701200"/>
    <n v="701200"/>
    <s v="EVENTO"/>
    <s v="PEREIRA"/>
    <s v="AMBULATORIO - AMBULANCIA"/>
    <s v="COT-2024-36"/>
    <s v="Factura no radicada"/>
    <x v="3"/>
    <n v="0"/>
    <m/>
    <s v="Para cargar RIPS o soportes"/>
    <d v="2024-11-07T00:00:00"/>
    <m/>
    <m/>
    <m/>
    <s v="No radicada"/>
    <s v="No radicada"/>
    <n v="701200"/>
    <n v="701200"/>
    <n v="0"/>
    <m/>
    <m/>
    <m/>
    <m/>
    <m/>
    <m/>
    <m/>
    <n v="0"/>
    <n v="0"/>
    <n v="701200"/>
    <n v="0"/>
    <n v="0"/>
    <n v="0"/>
    <n v="0"/>
    <n v="0"/>
    <n v="0"/>
    <n v="0"/>
    <n v="0"/>
    <m/>
    <m/>
    <m/>
    <n v="0"/>
  </r>
  <r>
    <n v="901076756"/>
    <s v="VITAL GROUP FFED"/>
    <s v="FV"/>
    <n v="2002"/>
    <s v="FV2002"/>
    <s v="'FV2002', "/>
    <s v="901076756_FV2002"/>
    <d v="2024-11-07T00:00:00"/>
    <m/>
    <n v="701200"/>
    <n v="701200"/>
    <s v="EVENTO"/>
    <s v="PEREIRA"/>
    <s v="AMBULATORIO - AMBULANCIA"/>
    <s v="COT-2024-36"/>
    <s v="Factura no radicada"/>
    <x v="3"/>
    <n v="0"/>
    <m/>
    <s v="Para cargar RIPS o soportes"/>
    <d v="2024-11-07T00:00:00"/>
    <m/>
    <m/>
    <m/>
    <s v="No radicada"/>
    <s v="No radicada"/>
    <n v="701200"/>
    <n v="701200"/>
    <n v="0"/>
    <m/>
    <m/>
    <m/>
    <m/>
    <m/>
    <m/>
    <m/>
    <n v="0"/>
    <n v="0"/>
    <n v="701200"/>
    <n v="0"/>
    <n v="0"/>
    <n v="0"/>
    <n v="0"/>
    <n v="0"/>
    <n v="0"/>
    <n v="0"/>
    <n v="0"/>
    <m/>
    <m/>
    <m/>
    <n v="0"/>
  </r>
  <r>
    <n v="901076756"/>
    <s v="VITAL GROUP FFED"/>
    <s v="FV"/>
    <n v="2003"/>
    <s v="FV2003"/>
    <s v="'FV2003', "/>
    <s v="901076756_FV2003"/>
    <d v="2024-11-07T00:00:00"/>
    <m/>
    <n v="701200"/>
    <n v="701200"/>
    <s v="EVENTO"/>
    <s v="PEREIRA"/>
    <s v="AMBULATORIO - AMBULANCIA"/>
    <s v="COT-2024-36"/>
    <s v="Factura no radicada"/>
    <x v="3"/>
    <n v="0"/>
    <m/>
    <s v="Para cargar RIPS o soportes"/>
    <d v="2024-11-07T00:00:00"/>
    <m/>
    <m/>
    <m/>
    <s v="No radicada"/>
    <s v="No radicada"/>
    <n v="701200"/>
    <n v="701200"/>
    <n v="0"/>
    <m/>
    <m/>
    <m/>
    <m/>
    <m/>
    <m/>
    <m/>
    <n v="0"/>
    <n v="0"/>
    <n v="701200"/>
    <n v="0"/>
    <n v="0"/>
    <n v="0"/>
    <n v="0"/>
    <n v="0"/>
    <n v="0"/>
    <n v="0"/>
    <n v="0"/>
    <m/>
    <m/>
    <m/>
    <n v="0"/>
  </r>
  <r>
    <n v="901076756"/>
    <s v="VITAL GROUP FFED"/>
    <s v="FV"/>
    <n v="2004"/>
    <s v="FV2004"/>
    <s v="'FV2004', "/>
    <s v="901076756_FV2004"/>
    <d v="2024-11-07T00:00:00"/>
    <m/>
    <n v="701200"/>
    <n v="701200"/>
    <s v="EVENTO"/>
    <s v="PEREIRA"/>
    <s v="AMBULATORIO - AMBULANCIA"/>
    <s v="COT-2024-36"/>
    <s v="Factura no radicada"/>
    <x v="3"/>
    <n v="0"/>
    <m/>
    <s v="Para cargar RIPS o soportes"/>
    <d v="2024-11-07T00:00:00"/>
    <m/>
    <m/>
    <m/>
    <s v="No radicada"/>
    <s v="No radicada"/>
    <n v="701200"/>
    <n v="701200"/>
    <n v="0"/>
    <m/>
    <m/>
    <m/>
    <m/>
    <m/>
    <m/>
    <m/>
    <n v="0"/>
    <n v="0"/>
    <n v="701200"/>
    <n v="0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C49CDF-4639-4770-875C-73EC4274F0B4}" name="TablaDinámica4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multipleFieldFilters="0">
  <location ref="A3:C8" firstHeaderRow="0" firstDataRow="1" firstDataCol="1"/>
  <pivotFields count="51"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64" showAll="0"/>
    <pivotField dataField="1"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6" subtotal="count" baseField="0" baseItem="0"/>
    <dataField name="Suma de IPS Saldo Factura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showGridLines="0" zoomScale="120" zoomScaleNormal="120" workbookViewId="0">
      <selection activeCell="B5" sqref="B5"/>
    </sheetView>
  </sheetViews>
  <sheetFormatPr baseColWidth="10" defaultRowHeight="14.5" x14ac:dyDescent="0.35"/>
  <cols>
    <col min="1" max="1" width="14.1796875" customWidth="1"/>
    <col min="2" max="2" width="21.7265625" customWidth="1"/>
    <col min="3" max="3" width="9" customWidth="1"/>
    <col min="4" max="5" width="8.81640625" customWidth="1"/>
    <col min="6" max="6" width="10.1796875" customWidth="1"/>
    <col min="7" max="7" width="10.81640625" customWidth="1"/>
    <col min="8" max="8" width="14.26953125" customWidth="1"/>
    <col min="9" max="9" width="12.6328125" bestFit="1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112"/>
      <c r="D1" s="112"/>
      <c r="E1" s="113" t="s">
        <v>15</v>
      </c>
      <c r="F1" s="113"/>
      <c r="G1" s="113"/>
      <c r="H1" s="113"/>
      <c r="I1" s="113"/>
      <c r="J1" s="113"/>
      <c r="K1" s="113"/>
      <c r="L1" s="113"/>
      <c r="M1" s="4" t="s">
        <v>13</v>
      </c>
    </row>
    <row r="2" spans="1:13" ht="29.5" customHeight="1" x14ac:dyDescent="0.35">
      <c r="C2" s="112"/>
      <c r="D2" s="112"/>
      <c r="E2" s="114" t="s">
        <v>16</v>
      </c>
      <c r="F2" s="114"/>
      <c r="G2" s="114"/>
      <c r="H2" s="114"/>
      <c r="I2" s="114"/>
      <c r="J2" s="114"/>
      <c r="K2" s="114"/>
      <c r="L2" s="114"/>
      <c r="M2" s="4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ht="26.5" x14ac:dyDescent="0.35">
      <c r="A4" s="1" t="s">
        <v>17</v>
      </c>
      <c r="B4" s="1" t="s">
        <v>18</v>
      </c>
      <c r="C4" s="1" t="s">
        <v>19</v>
      </c>
      <c r="D4" s="7">
        <v>1999</v>
      </c>
      <c r="E4" s="8"/>
      <c r="F4" s="9">
        <v>45603</v>
      </c>
      <c r="G4" s="9">
        <v>45698</v>
      </c>
      <c r="H4" s="10">
        <v>701200</v>
      </c>
      <c r="I4" s="10">
        <v>701200</v>
      </c>
      <c r="J4" s="5" t="s">
        <v>20</v>
      </c>
      <c r="K4" s="5" t="s">
        <v>22</v>
      </c>
      <c r="L4" s="6" t="s">
        <v>21</v>
      </c>
      <c r="M4" s="14" t="s">
        <v>24</v>
      </c>
    </row>
    <row r="5" spans="1:13" ht="26.5" x14ac:dyDescent="0.35">
      <c r="A5" s="1" t="s">
        <v>17</v>
      </c>
      <c r="B5" s="1" t="s">
        <v>18</v>
      </c>
      <c r="C5" s="1" t="s">
        <v>19</v>
      </c>
      <c r="D5" s="18">
        <v>2000</v>
      </c>
      <c r="E5" s="8"/>
      <c r="F5" s="17">
        <v>45603</v>
      </c>
      <c r="G5" s="9"/>
      <c r="H5" s="16">
        <v>701200</v>
      </c>
      <c r="I5" s="16">
        <v>701200</v>
      </c>
      <c r="J5" s="5" t="s">
        <v>20</v>
      </c>
      <c r="K5" s="5" t="s">
        <v>22</v>
      </c>
      <c r="L5" s="6" t="s">
        <v>21</v>
      </c>
      <c r="M5" s="14" t="s">
        <v>24</v>
      </c>
    </row>
    <row r="6" spans="1:13" ht="26.5" x14ac:dyDescent="0.35">
      <c r="A6" s="1" t="s">
        <v>17</v>
      </c>
      <c r="B6" s="1" t="s">
        <v>18</v>
      </c>
      <c r="C6" s="1" t="s">
        <v>19</v>
      </c>
      <c r="D6" s="18">
        <v>2001</v>
      </c>
      <c r="E6" s="8"/>
      <c r="F6" s="17">
        <v>45603</v>
      </c>
      <c r="G6" s="9"/>
      <c r="H6" s="16">
        <v>701200</v>
      </c>
      <c r="I6" s="16">
        <v>701200</v>
      </c>
      <c r="J6" s="5" t="s">
        <v>20</v>
      </c>
      <c r="K6" s="5" t="s">
        <v>22</v>
      </c>
      <c r="L6" s="6" t="s">
        <v>21</v>
      </c>
      <c r="M6" s="14" t="s">
        <v>24</v>
      </c>
    </row>
    <row r="7" spans="1:13" ht="26.5" x14ac:dyDescent="0.35">
      <c r="A7" s="1" t="s">
        <v>17</v>
      </c>
      <c r="B7" s="1" t="s">
        <v>18</v>
      </c>
      <c r="C7" s="1" t="s">
        <v>19</v>
      </c>
      <c r="D7" s="18">
        <v>2002</v>
      </c>
      <c r="E7" s="8"/>
      <c r="F7" s="17">
        <v>45603</v>
      </c>
      <c r="G7" s="9"/>
      <c r="H7" s="16">
        <v>701200</v>
      </c>
      <c r="I7" s="16">
        <v>701200</v>
      </c>
      <c r="J7" s="5" t="s">
        <v>20</v>
      </c>
      <c r="K7" s="5" t="s">
        <v>22</v>
      </c>
      <c r="L7" s="6" t="s">
        <v>21</v>
      </c>
      <c r="M7" s="14" t="s">
        <v>24</v>
      </c>
    </row>
    <row r="8" spans="1:13" ht="26.5" x14ac:dyDescent="0.35">
      <c r="A8" s="1" t="s">
        <v>17</v>
      </c>
      <c r="B8" s="1" t="s">
        <v>18</v>
      </c>
      <c r="C8" s="1" t="s">
        <v>19</v>
      </c>
      <c r="D8" s="18">
        <v>2003</v>
      </c>
      <c r="E8" s="8"/>
      <c r="F8" s="17">
        <v>45603</v>
      </c>
      <c r="G8" s="9"/>
      <c r="H8" s="16">
        <v>701200</v>
      </c>
      <c r="I8" s="16">
        <v>701200</v>
      </c>
      <c r="J8" s="5" t="s">
        <v>20</v>
      </c>
      <c r="K8" s="5" t="s">
        <v>22</v>
      </c>
      <c r="L8" s="6" t="s">
        <v>21</v>
      </c>
      <c r="M8" s="14" t="s">
        <v>24</v>
      </c>
    </row>
    <row r="9" spans="1:13" ht="26.5" x14ac:dyDescent="0.35">
      <c r="A9" s="1" t="s">
        <v>17</v>
      </c>
      <c r="B9" s="1" t="s">
        <v>18</v>
      </c>
      <c r="C9" s="1" t="s">
        <v>19</v>
      </c>
      <c r="D9" s="18">
        <v>2004</v>
      </c>
      <c r="E9" s="8"/>
      <c r="F9" s="17">
        <v>45603</v>
      </c>
      <c r="G9" s="9"/>
      <c r="H9" s="16">
        <v>701200</v>
      </c>
      <c r="I9" s="16">
        <v>701200</v>
      </c>
      <c r="J9" s="5" t="s">
        <v>20</v>
      </c>
      <c r="K9" s="5" t="s">
        <v>22</v>
      </c>
      <c r="L9" s="6" t="s">
        <v>21</v>
      </c>
      <c r="M9" s="14" t="s">
        <v>24</v>
      </c>
    </row>
    <row r="10" spans="1:13" ht="26.5" x14ac:dyDescent="0.35">
      <c r="A10" s="1" t="s">
        <v>17</v>
      </c>
      <c r="B10" s="1" t="s">
        <v>18</v>
      </c>
      <c r="C10" s="1" t="s">
        <v>19</v>
      </c>
      <c r="D10" s="7">
        <v>2005</v>
      </c>
      <c r="E10" s="8"/>
      <c r="F10" s="9">
        <v>45603</v>
      </c>
      <c r="G10" s="9">
        <v>45719</v>
      </c>
      <c r="H10" s="10">
        <v>800000</v>
      </c>
      <c r="I10" s="10">
        <v>800000</v>
      </c>
      <c r="J10" s="5" t="s">
        <v>20</v>
      </c>
      <c r="K10" s="5" t="s">
        <v>22</v>
      </c>
      <c r="L10" s="6" t="s">
        <v>21</v>
      </c>
      <c r="M10" s="14" t="s">
        <v>24</v>
      </c>
    </row>
    <row r="11" spans="1:13" ht="26.5" x14ac:dyDescent="0.35">
      <c r="A11" s="1" t="s">
        <v>17</v>
      </c>
      <c r="B11" s="1" t="s">
        <v>18</v>
      </c>
      <c r="C11" s="1" t="s">
        <v>19</v>
      </c>
      <c r="D11" s="7">
        <v>2006</v>
      </c>
      <c r="E11" s="8"/>
      <c r="F11" s="9">
        <v>45603</v>
      </c>
      <c r="G11" s="9">
        <v>45719</v>
      </c>
      <c r="H11" s="10">
        <v>170000</v>
      </c>
      <c r="I11" s="10">
        <v>170000</v>
      </c>
      <c r="J11" s="5" t="s">
        <v>20</v>
      </c>
      <c r="K11" s="5" t="s">
        <v>22</v>
      </c>
      <c r="L11" s="6" t="s">
        <v>21</v>
      </c>
      <c r="M11" s="14" t="s">
        <v>24</v>
      </c>
    </row>
    <row r="12" spans="1:13" ht="26.5" x14ac:dyDescent="0.35">
      <c r="A12" s="1" t="s">
        <v>17</v>
      </c>
      <c r="B12" s="1" t="s">
        <v>18</v>
      </c>
      <c r="C12" s="1" t="s">
        <v>19</v>
      </c>
      <c r="D12" s="7">
        <v>2007</v>
      </c>
      <c r="E12" s="8"/>
      <c r="F12" s="9">
        <v>45603</v>
      </c>
      <c r="G12" s="9">
        <v>45719</v>
      </c>
      <c r="H12" s="10">
        <v>170000</v>
      </c>
      <c r="I12" s="10">
        <v>170000</v>
      </c>
      <c r="J12" s="5" t="s">
        <v>20</v>
      </c>
      <c r="K12" s="5" t="s">
        <v>22</v>
      </c>
      <c r="L12" s="6" t="s">
        <v>21</v>
      </c>
      <c r="M12" s="14" t="s">
        <v>24</v>
      </c>
    </row>
    <row r="13" spans="1:13" ht="26.5" x14ac:dyDescent="0.35">
      <c r="A13" s="1" t="s">
        <v>17</v>
      </c>
      <c r="B13" s="1" t="s">
        <v>18</v>
      </c>
      <c r="C13" s="1" t="s">
        <v>19</v>
      </c>
      <c r="D13" s="7">
        <v>2008</v>
      </c>
      <c r="E13" s="8"/>
      <c r="F13" s="9">
        <v>45603</v>
      </c>
      <c r="G13" s="9">
        <v>45719</v>
      </c>
      <c r="H13" s="10">
        <v>170000</v>
      </c>
      <c r="I13" s="10">
        <v>170000</v>
      </c>
      <c r="J13" s="5" t="s">
        <v>20</v>
      </c>
      <c r="K13" s="5" t="s">
        <v>22</v>
      </c>
      <c r="L13" s="6" t="s">
        <v>21</v>
      </c>
      <c r="M13" s="14" t="s">
        <v>24</v>
      </c>
    </row>
    <row r="14" spans="1:13" ht="26.5" x14ac:dyDescent="0.35">
      <c r="A14" s="1" t="s">
        <v>17</v>
      </c>
      <c r="B14" s="1" t="s">
        <v>18</v>
      </c>
      <c r="C14" s="1" t="s">
        <v>19</v>
      </c>
      <c r="D14" s="7">
        <v>2009</v>
      </c>
      <c r="E14" s="8"/>
      <c r="F14" s="9">
        <v>45603</v>
      </c>
      <c r="G14" s="9">
        <v>45719</v>
      </c>
      <c r="H14" s="11">
        <v>85000</v>
      </c>
      <c r="I14" s="11">
        <v>85000</v>
      </c>
      <c r="J14" s="5" t="s">
        <v>20</v>
      </c>
      <c r="K14" s="5" t="s">
        <v>22</v>
      </c>
      <c r="L14" s="6" t="s">
        <v>21</v>
      </c>
      <c r="M14" s="14" t="s">
        <v>24</v>
      </c>
    </row>
    <row r="15" spans="1:13" ht="26.5" x14ac:dyDescent="0.35">
      <c r="A15" s="1" t="s">
        <v>17</v>
      </c>
      <c r="B15" s="1" t="s">
        <v>18</v>
      </c>
      <c r="C15" s="1" t="s">
        <v>19</v>
      </c>
      <c r="D15" s="7">
        <v>2010</v>
      </c>
      <c r="E15" s="8"/>
      <c r="F15" s="9">
        <v>45603</v>
      </c>
      <c r="G15" s="9">
        <v>45719</v>
      </c>
      <c r="H15" s="11">
        <v>1003848</v>
      </c>
      <c r="I15" s="11">
        <v>1003848</v>
      </c>
      <c r="J15" s="5" t="s">
        <v>20</v>
      </c>
      <c r="K15" s="5" t="s">
        <v>22</v>
      </c>
      <c r="L15" s="6" t="s">
        <v>21</v>
      </c>
      <c r="M15" s="14" t="s">
        <v>24</v>
      </c>
    </row>
    <row r="16" spans="1:13" ht="26.5" x14ac:dyDescent="0.35">
      <c r="A16" s="1" t="s">
        <v>17</v>
      </c>
      <c r="B16" s="1" t="s">
        <v>18</v>
      </c>
      <c r="C16" s="1" t="s">
        <v>19</v>
      </c>
      <c r="D16" s="7">
        <v>2011</v>
      </c>
      <c r="E16" s="8"/>
      <c r="F16" s="9">
        <v>45603</v>
      </c>
      <c r="G16" s="9">
        <v>45719</v>
      </c>
      <c r="H16" s="11">
        <v>85000</v>
      </c>
      <c r="I16" s="11">
        <v>85000</v>
      </c>
      <c r="J16" s="5" t="s">
        <v>20</v>
      </c>
      <c r="K16" s="5" t="s">
        <v>22</v>
      </c>
      <c r="L16" s="6" t="s">
        <v>21</v>
      </c>
      <c r="M16" s="14" t="s">
        <v>24</v>
      </c>
    </row>
    <row r="17" spans="1:13" ht="26.5" x14ac:dyDescent="0.35">
      <c r="A17" s="1" t="s">
        <v>17</v>
      </c>
      <c r="B17" s="1" t="s">
        <v>18</v>
      </c>
      <c r="C17" s="1" t="s">
        <v>19</v>
      </c>
      <c r="D17" s="7">
        <v>2036</v>
      </c>
      <c r="E17" s="1"/>
      <c r="F17" s="9">
        <v>45719</v>
      </c>
      <c r="G17" s="9">
        <v>45726</v>
      </c>
      <c r="H17" s="11">
        <v>76500</v>
      </c>
      <c r="I17" s="11">
        <v>76500</v>
      </c>
      <c r="J17" s="5" t="s">
        <v>20</v>
      </c>
      <c r="K17" s="5" t="s">
        <v>22</v>
      </c>
      <c r="L17" s="6" t="s">
        <v>21</v>
      </c>
      <c r="M17" s="14" t="s">
        <v>24</v>
      </c>
    </row>
    <row r="18" spans="1:13" ht="26.5" x14ac:dyDescent="0.35">
      <c r="A18" s="1" t="s">
        <v>17</v>
      </c>
      <c r="B18" s="1" t="s">
        <v>18</v>
      </c>
      <c r="C18" s="1" t="s">
        <v>19</v>
      </c>
      <c r="D18" s="7">
        <v>2037</v>
      </c>
      <c r="E18" s="1"/>
      <c r="F18" s="9">
        <v>45726</v>
      </c>
      <c r="G18" s="9">
        <v>45726</v>
      </c>
      <c r="H18" s="11">
        <v>76500</v>
      </c>
      <c r="I18" s="11">
        <v>76500</v>
      </c>
      <c r="J18" s="5" t="s">
        <v>20</v>
      </c>
      <c r="K18" s="5" t="s">
        <v>22</v>
      </c>
      <c r="L18" s="6" t="s">
        <v>21</v>
      </c>
      <c r="M18" s="14" t="s">
        <v>24</v>
      </c>
    </row>
    <row r="19" spans="1:13" ht="26.5" x14ac:dyDescent="0.35">
      <c r="A19" s="1" t="s">
        <v>17</v>
      </c>
      <c r="B19" s="1" t="s">
        <v>18</v>
      </c>
      <c r="C19" s="1" t="s">
        <v>19</v>
      </c>
      <c r="D19" s="7">
        <v>2038</v>
      </c>
      <c r="E19" s="1"/>
      <c r="F19" s="9">
        <v>45726</v>
      </c>
      <c r="G19" s="9">
        <v>45726</v>
      </c>
      <c r="H19" s="11">
        <v>76500</v>
      </c>
      <c r="I19" s="11">
        <v>76500</v>
      </c>
      <c r="J19" s="5" t="s">
        <v>20</v>
      </c>
      <c r="K19" s="5" t="s">
        <v>22</v>
      </c>
      <c r="L19" s="6" t="s">
        <v>21</v>
      </c>
      <c r="M19" s="14" t="s">
        <v>24</v>
      </c>
    </row>
    <row r="20" spans="1:13" ht="26.5" x14ac:dyDescent="0.35">
      <c r="A20" s="1" t="s">
        <v>17</v>
      </c>
      <c r="B20" s="1" t="s">
        <v>18</v>
      </c>
      <c r="C20" s="1" t="s">
        <v>19</v>
      </c>
      <c r="D20" s="7">
        <v>2039</v>
      </c>
      <c r="E20" s="1"/>
      <c r="F20" s="9">
        <v>45726</v>
      </c>
      <c r="G20" s="9">
        <v>45726</v>
      </c>
      <c r="H20" s="11">
        <v>153000</v>
      </c>
      <c r="I20" s="11">
        <v>153000</v>
      </c>
      <c r="J20" s="5" t="s">
        <v>20</v>
      </c>
      <c r="K20" s="5" t="s">
        <v>22</v>
      </c>
      <c r="L20" s="6" t="s">
        <v>21</v>
      </c>
      <c r="M20" s="14" t="s">
        <v>24</v>
      </c>
    </row>
    <row r="21" spans="1:13" ht="26.5" x14ac:dyDescent="0.35">
      <c r="A21" s="1" t="s">
        <v>17</v>
      </c>
      <c r="B21" s="1" t="s">
        <v>18</v>
      </c>
      <c r="C21" s="1" t="s">
        <v>19</v>
      </c>
      <c r="D21" s="7">
        <v>2040</v>
      </c>
      <c r="E21" s="1"/>
      <c r="F21" s="9">
        <v>45726</v>
      </c>
      <c r="G21" s="9">
        <v>45726</v>
      </c>
      <c r="H21" s="11">
        <v>662634</v>
      </c>
      <c r="I21" s="11">
        <v>662634</v>
      </c>
      <c r="J21" s="5" t="s">
        <v>20</v>
      </c>
      <c r="K21" s="5" t="s">
        <v>22</v>
      </c>
      <c r="L21" s="6" t="s">
        <v>21</v>
      </c>
      <c r="M21" s="14" t="s">
        <v>24</v>
      </c>
    </row>
    <row r="22" spans="1:13" ht="26.5" x14ac:dyDescent="0.35">
      <c r="A22" s="1" t="s">
        <v>17</v>
      </c>
      <c r="B22" s="1" t="s">
        <v>18</v>
      </c>
      <c r="C22" s="1" t="s">
        <v>19</v>
      </c>
      <c r="D22" s="7">
        <v>2041</v>
      </c>
      <c r="E22" s="1"/>
      <c r="F22" s="9">
        <v>45726</v>
      </c>
      <c r="G22" s="9">
        <v>45726</v>
      </c>
      <c r="H22" s="11">
        <v>153000</v>
      </c>
      <c r="I22" s="11">
        <v>153000</v>
      </c>
      <c r="J22" s="5" t="s">
        <v>20</v>
      </c>
      <c r="K22" s="5" t="s">
        <v>22</v>
      </c>
      <c r="L22" s="6" t="s">
        <v>21</v>
      </c>
      <c r="M22" s="14" t="s">
        <v>24</v>
      </c>
    </row>
    <row r="23" spans="1:13" ht="26.5" x14ac:dyDescent="0.35">
      <c r="A23" s="1" t="s">
        <v>17</v>
      </c>
      <c r="B23" s="1" t="s">
        <v>18</v>
      </c>
      <c r="C23" s="1" t="s">
        <v>19</v>
      </c>
      <c r="D23" s="7">
        <v>2046</v>
      </c>
      <c r="E23" s="19" t="s">
        <v>25</v>
      </c>
      <c r="F23" s="9">
        <v>45776</v>
      </c>
      <c r="G23" s="9">
        <v>45779</v>
      </c>
      <c r="H23" s="11">
        <v>442080</v>
      </c>
      <c r="I23" s="11">
        <v>442080</v>
      </c>
      <c r="J23" s="5" t="s">
        <v>20</v>
      </c>
      <c r="K23" s="5" t="s">
        <v>22</v>
      </c>
      <c r="L23" s="6" t="s">
        <v>21</v>
      </c>
      <c r="M23" s="14" t="s">
        <v>24</v>
      </c>
    </row>
    <row r="24" spans="1:13" ht="26.5" x14ac:dyDescent="0.35">
      <c r="A24" s="1" t="s">
        <v>17</v>
      </c>
      <c r="B24" s="1" t="s">
        <v>18</v>
      </c>
      <c r="C24" s="1" t="s">
        <v>19</v>
      </c>
      <c r="D24" s="7">
        <v>2045</v>
      </c>
      <c r="E24" s="19" t="s">
        <v>25</v>
      </c>
      <c r="F24" s="9">
        <v>45776</v>
      </c>
      <c r="G24" s="9">
        <v>45779</v>
      </c>
      <c r="H24" s="11">
        <v>720000</v>
      </c>
      <c r="I24" s="11">
        <v>720000</v>
      </c>
      <c r="J24" s="5" t="s">
        <v>20</v>
      </c>
      <c r="K24" s="5" t="s">
        <v>22</v>
      </c>
      <c r="L24" s="6" t="s">
        <v>21</v>
      </c>
      <c r="M24" s="14" t="s">
        <v>24</v>
      </c>
    </row>
    <row r="25" spans="1:13" ht="26.5" x14ac:dyDescent="0.35">
      <c r="A25" s="1" t="s">
        <v>17</v>
      </c>
      <c r="B25" s="1" t="s">
        <v>18</v>
      </c>
      <c r="C25" s="1" t="s">
        <v>23</v>
      </c>
      <c r="D25" s="12">
        <v>2</v>
      </c>
      <c r="E25" s="19" t="s">
        <v>25</v>
      </c>
      <c r="F25" s="13">
        <v>45761</v>
      </c>
      <c r="G25" s="9">
        <v>45779</v>
      </c>
      <c r="H25" s="11">
        <v>1929200</v>
      </c>
      <c r="I25" s="11">
        <v>1929200</v>
      </c>
      <c r="J25" s="5" t="s">
        <v>20</v>
      </c>
      <c r="K25" s="5" t="s">
        <v>22</v>
      </c>
      <c r="L25" s="6" t="s">
        <v>21</v>
      </c>
      <c r="M25" s="14" t="s">
        <v>24</v>
      </c>
    </row>
    <row r="26" spans="1:13" x14ac:dyDescent="0.35">
      <c r="H26" s="15"/>
      <c r="I26" s="15">
        <f>SUM(I4:I25)</f>
        <v>10980462</v>
      </c>
    </row>
  </sheetData>
  <mergeCells count="3">
    <mergeCell ref="C1:D2"/>
    <mergeCell ref="E1:L1"/>
    <mergeCell ref="E2:L2"/>
  </mergeCells>
  <phoneticPr fontId="9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scale="74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E23D7-9384-4F9C-907C-3B55B8D847AF}">
  <dimension ref="A3:C8"/>
  <sheetViews>
    <sheetView workbookViewId="0">
      <selection activeCell="B18" sqref="B18"/>
    </sheetView>
  </sheetViews>
  <sheetFormatPr baseColWidth="10" defaultRowHeight="14.5" x14ac:dyDescent="0.35"/>
  <cols>
    <col min="1" max="1" width="23.36328125" bestFit="1" customWidth="1"/>
    <col min="2" max="2" width="14.81640625" bestFit="1" customWidth="1"/>
    <col min="3" max="3" width="22.90625" bestFit="1" customWidth="1"/>
  </cols>
  <sheetData>
    <row r="3" spans="1:3" x14ac:dyDescent="0.35">
      <c r="A3" s="106" t="s">
        <v>137</v>
      </c>
      <c r="B3" t="s">
        <v>139</v>
      </c>
      <c r="C3" t="s">
        <v>140</v>
      </c>
    </row>
    <row r="4" spans="1:3" x14ac:dyDescent="0.35">
      <c r="A4" s="107" t="s">
        <v>104</v>
      </c>
      <c r="B4">
        <v>13</v>
      </c>
      <c r="C4">
        <v>3681982</v>
      </c>
    </row>
    <row r="5" spans="1:3" x14ac:dyDescent="0.35">
      <c r="A5" s="107" t="s">
        <v>100</v>
      </c>
      <c r="B5">
        <v>1</v>
      </c>
      <c r="C5">
        <v>701200</v>
      </c>
    </row>
    <row r="6" spans="1:3" x14ac:dyDescent="0.35">
      <c r="A6" s="107" t="s">
        <v>101</v>
      </c>
      <c r="B6">
        <v>3</v>
      </c>
      <c r="C6">
        <v>3091280</v>
      </c>
    </row>
    <row r="7" spans="1:3" x14ac:dyDescent="0.35">
      <c r="A7" s="107" t="s">
        <v>102</v>
      </c>
      <c r="B7">
        <v>5</v>
      </c>
      <c r="C7">
        <v>3506000</v>
      </c>
    </row>
    <row r="8" spans="1:3" x14ac:dyDescent="0.35">
      <c r="A8" s="107" t="s">
        <v>138</v>
      </c>
      <c r="B8">
        <v>22</v>
      </c>
      <c r="C8">
        <v>10980462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EB6A3-778F-46AB-AF2F-6174A01BBA36}">
  <sheetPr filterMode="1"/>
  <dimension ref="A1:AY24"/>
  <sheetViews>
    <sheetView workbookViewId="0">
      <pane ySplit="2" topLeftCell="A16" activePane="bottomLeft" state="frozen"/>
      <selection activeCell="A2" sqref="A2"/>
      <selection pane="bottomLeft" activeCell="I28" sqref="I28"/>
    </sheetView>
  </sheetViews>
  <sheetFormatPr baseColWidth="10" defaultRowHeight="15.5" customHeight="1" x14ac:dyDescent="0.2"/>
  <cols>
    <col min="1" max="1" width="8.1796875" style="52" bestFit="1" customWidth="1"/>
    <col min="2" max="2" width="10.90625" style="52"/>
    <col min="3" max="3" width="7.08984375" style="52" customWidth="1"/>
    <col min="4" max="4" width="7.90625" style="52" customWidth="1"/>
    <col min="5" max="5" width="9.6328125" style="52" customWidth="1"/>
    <col min="6" max="6" width="8.453125" style="52" customWidth="1"/>
    <col min="7" max="7" width="13.90625" style="52" bestFit="1" customWidth="1"/>
    <col min="8" max="9" width="10.90625" style="52"/>
    <col min="10" max="10" width="10.54296875" style="52" customWidth="1"/>
    <col min="11" max="11" width="9.90625" style="52" customWidth="1"/>
    <col min="12" max="12" width="10.1796875" style="52" customWidth="1"/>
    <col min="13" max="13" width="9.26953125" style="52" customWidth="1"/>
    <col min="14" max="15" width="10.90625" style="52"/>
    <col min="16" max="17" width="13.26953125" style="52" customWidth="1"/>
    <col min="18" max="19" width="10.90625" style="52"/>
    <col min="20" max="20" width="19.26953125" style="52" bestFit="1" customWidth="1"/>
    <col min="21" max="26" width="10.90625" style="52"/>
    <col min="27" max="27" width="10.453125" style="52" customWidth="1"/>
    <col min="28" max="28" width="10.90625" style="52" customWidth="1"/>
    <col min="29" max="30" width="10.90625" style="52"/>
    <col min="31" max="31" width="12.08984375" style="52" customWidth="1"/>
    <col min="32" max="40" width="10.90625" style="52"/>
    <col min="41" max="41" width="13.54296875" style="52" customWidth="1"/>
    <col min="42" max="42" width="10.90625" style="52"/>
    <col min="43" max="43" width="14.1796875" style="52" customWidth="1"/>
    <col min="44" max="47" width="10.90625" style="52"/>
    <col min="48" max="48" width="13.453125" style="52" customWidth="1"/>
    <col min="49" max="49" width="13.54296875" style="52" customWidth="1"/>
    <col min="50" max="50" width="10.90625" style="52"/>
    <col min="51" max="51" width="13.1796875" style="52" customWidth="1"/>
    <col min="52" max="16384" width="10.90625" style="52"/>
  </cols>
  <sheetData>
    <row r="1" spans="1:51" ht="15.5" customHeight="1" x14ac:dyDescent="0.2">
      <c r="A1" s="20">
        <v>45747</v>
      </c>
      <c r="B1" s="21"/>
      <c r="C1" s="21"/>
      <c r="D1" s="21"/>
      <c r="E1" s="21"/>
      <c r="F1" s="21"/>
      <c r="G1" s="21"/>
      <c r="H1" s="22"/>
      <c r="I1" s="22"/>
      <c r="J1" s="46">
        <f>+SUBTOTAL(9,J3:J26698)</f>
        <v>4207200</v>
      </c>
      <c r="K1" s="46">
        <f>+SUBTOTAL(9,K3:K26698)</f>
        <v>4207200</v>
      </c>
      <c r="L1" s="21"/>
      <c r="M1" s="21"/>
      <c r="N1" s="21"/>
      <c r="O1" s="21"/>
      <c r="P1" s="47">
        <f>+K1-SUM(AK1:AS1)</f>
        <v>0</v>
      </c>
      <c r="Q1" s="48"/>
      <c r="R1" s="46">
        <f>+SUBTOTAL(9,R3:R26698)</f>
        <v>0</v>
      </c>
      <c r="S1" s="49"/>
      <c r="T1" s="48"/>
      <c r="U1" s="22"/>
      <c r="V1" s="22"/>
      <c r="W1" s="22"/>
      <c r="X1" s="22"/>
      <c r="Y1" s="48"/>
      <c r="Z1" s="48"/>
      <c r="AA1" s="46">
        <f t="shared" ref="AA1:AC1" si="0">+SUBTOTAL(9,AA3:AA26698)</f>
        <v>4207200</v>
      </c>
      <c r="AB1" s="46">
        <f t="shared" si="0"/>
        <v>4207200</v>
      </c>
      <c r="AC1" s="46">
        <f t="shared" si="0"/>
        <v>701200</v>
      </c>
      <c r="AD1" s="46">
        <f t="shared" ref="AD1" si="1">+SUBTOTAL(9,AD3:AD26698)</f>
        <v>701200</v>
      </c>
      <c r="AE1" s="48"/>
      <c r="AF1" s="48"/>
      <c r="AG1" s="48"/>
      <c r="AH1" s="48"/>
      <c r="AI1" s="48"/>
      <c r="AJ1" s="48"/>
      <c r="AK1" s="46">
        <f>+SUBTOTAL(9,AK3:AK26698)</f>
        <v>0</v>
      </c>
      <c r="AL1" s="46">
        <f t="shared" ref="AL1:AT1" si="2">+SUBTOTAL(9,AL3:AL26698)</f>
        <v>701200</v>
      </c>
      <c r="AM1" s="46">
        <f t="shared" si="2"/>
        <v>3506000</v>
      </c>
      <c r="AN1" s="46">
        <f t="shared" si="2"/>
        <v>0</v>
      </c>
      <c r="AO1" s="46">
        <f t="shared" si="2"/>
        <v>0</v>
      </c>
      <c r="AP1" s="46">
        <f t="shared" si="2"/>
        <v>0</v>
      </c>
      <c r="AQ1" s="46">
        <f t="shared" si="2"/>
        <v>0</v>
      </c>
      <c r="AR1" s="46">
        <f t="shared" si="2"/>
        <v>0</v>
      </c>
      <c r="AS1" s="46">
        <f t="shared" si="2"/>
        <v>0</v>
      </c>
      <c r="AT1" s="46">
        <f t="shared" si="2"/>
        <v>0</v>
      </c>
      <c r="AU1" s="50"/>
      <c r="AV1" s="50"/>
      <c r="AW1" s="50"/>
      <c r="AX1" s="50"/>
      <c r="AY1" s="51"/>
    </row>
    <row r="2" spans="1:51" ht="33.5" customHeight="1" x14ac:dyDescent="0.2">
      <c r="A2" s="23" t="s">
        <v>6</v>
      </c>
      <c r="B2" s="23" t="s">
        <v>8</v>
      </c>
      <c r="C2" s="23" t="s">
        <v>0</v>
      </c>
      <c r="D2" s="23" t="s">
        <v>1</v>
      </c>
      <c r="E2" s="23" t="s">
        <v>26</v>
      </c>
      <c r="F2" s="23" t="s">
        <v>27</v>
      </c>
      <c r="G2" s="23" t="s">
        <v>28</v>
      </c>
      <c r="H2" s="24" t="s">
        <v>2</v>
      </c>
      <c r="I2" s="24" t="s">
        <v>3</v>
      </c>
      <c r="J2" s="25" t="s">
        <v>4</v>
      </c>
      <c r="K2" s="25" t="s">
        <v>5</v>
      </c>
      <c r="L2" s="23" t="s">
        <v>7</v>
      </c>
      <c r="M2" s="23" t="s">
        <v>9</v>
      </c>
      <c r="N2" s="23" t="s">
        <v>10</v>
      </c>
      <c r="O2" s="23" t="s">
        <v>11</v>
      </c>
      <c r="P2" s="26" t="s">
        <v>29</v>
      </c>
      <c r="Q2" s="27" t="str">
        <f ca="1">+CONCATENATE("ESTADO EPS ",TEXT(TODAY(),"DD-MM-YYYY"))</f>
        <v>ESTADO EPS 26-05-2025</v>
      </c>
      <c r="R2" s="28" t="s">
        <v>30</v>
      </c>
      <c r="S2" s="29" t="s">
        <v>31</v>
      </c>
      <c r="T2" s="30" t="s">
        <v>32</v>
      </c>
      <c r="U2" s="31" t="s">
        <v>33</v>
      </c>
      <c r="V2" s="31" t="s">
        <v>34</v>
      </c>
      <c r="W2" s="31" t="s">
        <v>35</v>
      </c>
      <c r="X2" s="31" t="s">
        <v>36</v>
      </c>
      <c r="Y2" s="30" t="s">
        <v>37</v>
      </c>
      <c r="Z2" s="30" t="s">
        <v>38</v>
      </c>
      <c r="AA2" s="30" t="s">
        <v>39</v>
      </c>
      <c r="AB2" s="30" t="s">
        <v>40</v>
      </c>
      <c r="AC2" s="30" t="s">
        <v>43</v>
      </c>
      <c r="AD2" s="32" t="s">
        <v>44</v>
      </c>
      <c r="AE2" s="32" t="s">
        <v>45</v>
      </c>
      <c r="AF2" s="32" t="s">
        <v>46</v>
      </c>
      <c r="AG2" s="32" t="s">
        <v>47</v>
      </c>
      <c r="AH2" s="32" t="s">
        <v>48</v>
      </c>
      <c r="AI2" s="32" t="s">
        <v>49</v>
      </c>
      <c r="AJ2" s="32" t="s">
        <v>50</v>
      </c>
      <c r="AK2" s="33" t="s">
        <v>51</v>
      </c>
      <c r="AL2" s="33" t="s">
        <v>52</v>
      </c>
      <c r="AM2" s="33" t="s">
        <v>53</v>
      </c>
      <c r="AN2" s="33" t="s">
        <v>42</v>
      </c>
      <c r="AO2" s="33" t="s">
        <v>54</v>
      </c>
      <c r="AP2" s="33" t="s">
        <v>41</v>
      </c>
      <c r="AQ2" s="33" t="s">
        <v>55</v>
      </c>
      <c r="AR2" s="33" t="s">
        <v>56</v>
      </c>
      <c r="AS2" s="33" t="s">
        <v>57</v>
      </c>
      <c r="AT2" s="34" t="s">
        <v>58</v>
      </c>
      <c r="AU2" s="34" t="s">
        <v>59</v>
      </c>
      <c r="AV2" s="34" t="s">
        <v>60</v>
      </c>
      <c r="AW2" s="34" t="s">
        <v>61</v>
      </c>
      <c r="AX2" s="34" t="s">
        <v>62</v>
      </c>
      <c r="AY2" s="34" t="s">
        <v>63</v>
      </c>
    </row>
    <row r="3" spans="1:51" ht="15.5" hidden="1" customHeight="1" x14ac:dyDescent="0.2">
      <c r="A3" s="38">
        <v>901076756</v>
      </c>
      <c r="B3" s="38" t="s">
        <v>18</v>
      </c>
      <c r="C3" s="38" t="s">
        <v>19</v>
      </c>
      <c r="D3" s="35">
        <v>2005</v>
      </c>
      <c r="E3" s="38" t="str">
        <f t="shared" ref="E3:E24" si="3">CONCATENATE(C3,D3)</f>
        <v>FV2005</v>
      </c>
      <c r="F3" s="38" t="s">
        <v>70</v>
      </c>
      <c r="G3" s="38" t="str">
        <f t="shared" ref="G3:G24" si="4">_xlfn.CONCAT($A3,"_",E3)</f>
        <v>901076756_FV2005</v>
      </c>
      <c r="H3" s="36">
        <v>45603</v>
      </c>
      <c r="I3" s="36">
        <v>45719</v>
      </c>
      <c r="J3" s="37">
        <v>800000</v>
      </c>
      <c r="K3" s="37">
        <v>800000</v>
      </c>
      <c r="L3" s="38" t="s">
        <v>20</v>
      </c>
      <c r="M3" s="38" t="s">
        <v>22</v>
      </c>
      <c r="N3" s="38" t="s">
        <v>21</v>
      </c>
      <c r="O3" s="40" t="s">
        <v>24</v>
      </c>
      <c r="P3" s="38" t="s">
        <v>99</v>
      </c>
      <c r="Q3" s="38" t="s">
        <v>104</v>
      </c>
      <c r="R3" s="38">
        <v>0</v>
      </c>
      <c r="S3" s="38"/>
      <c r="T3" s="38" t="s">
        <v>92</v>
      </c>
      <c r="U3" s="53">
        <v>45603</v>
      </c>
      <c r="V3" s="53">
        <v>45719</v>
      </c>
      <c r="W3" s="53">
        <v>45744</v>
      </c>
      <c r="X3" s="53"/>
      <c r="Y3" s="54">
        <v>3</v>
      </c>
      <c r="Z3" s="54" t="s">
        <v>97</v>
      </c>
      <c r="AA3" s="55">
        <v>800000</v>
      </c>
      <c r="AB3" s="55">
        <v>800000</v>
      </c>
      <c r="AC3" s="38">
        <v>0</v>
      </c>
      <c r="AD3" s="38">
        <v>0</v>
      </c>
      <c r="AE3" s="38"/>
      <c r="AF3" s="38"/>
      <c r="AG3" s="38"/>
      <c r="AH3" s="38" t="s">
        <v>90</v>
      </c>
      <c r="AI3" s="38"/>
      <c r="AJ3" s="38" t="s">
        <v>24</v>
      </c>
      <c r="AK3" s="37">
        <v>800000</v>
      </c>
      <c r="AL3" s="38">
        <v>0</v>
      </c>
      <c r="AM3" s="38">
        <v>0</v>
      </c>
      <c r="AN3" s="38">
        <v>0</v>
      </c>
      <c r="AO3" s="38">
        <v>0</v>
      </c>
      <c r="AP3" s="38">
        <v>0</v>
      </c>
      <c r="AQ3" s="38">
        <v>0</v>
      </c>
      <c r="AR3" s="38">
        <v>0</v>
      </c>
      <c r="AS3" s="38">
        <v>0</v>
      </c>
      <c r="AT3" s="55">
        <v>784000</v>
      </c>
      <c r="AU3" s="38">
        <v>0</v>
      </c>
      <c r="AV3" s="38">
        <v>4800068178</v>
      </c>
      <c r="AW3" s="53">
        <v>45747</v>
      </c>
      <c r="AX3" s="38" t="s">
        <v>103</v>
      </c>
      <c r="AY3" s="38">
        <v>0</v>
      </c>
    </row>
    <row r="4" spans="1:51" ht="15.5" hidden="1" customHeight="1" x14ac:dyDescent="0.2">
      <c r="A4" s="38">
        <v>901076756</v>
      </c>
      <c r="B4" s="38" t="s">
        <v>18</v>
      </c>
      <c r="C4" s="38" t="s">
        <v>19</v>
      </c>
      <c r="D4" s="35">
        <v>2006</v>
      </c>
      <c r="E4" s="38" t="str">
        <f t="shared" si="3"/>
        <v>FV2006</v>
      </c>
      <c r="F4" s="38" t="s">
        <v>71</v>
      </c>
      <c r="G4" s="38" t="str">
        <f t="shared" si="4"/>
        <v>901076756_FV2006</v>
      </c>
      <c r="H4" s="36">
        <v>45603</v>
      </c>
      <c r="I4" s="36">
        <v>45719</v>
      </c>
      <c r="J4" s="37">
        <v>170000</v>
      </c>
      <c r="K4" s="37">
        <v>170000</v>
      </c>
      <c r="L4" s="38" t="s">
        <v>20</v>
      </c>
      <c r="M4" s="38" t="s">
        <v>22</v>
      </c>
      <c r="N4" s="38" t="s">
        <v>21</v>
      </c>
      <c r="O4" s="40" t="s">
        <v>24</v>
      </c>
      <c r="P4" s="38" t="s">
        <v>99</v>
      </c>
      <c r="Q4" s="38" t="s">
        <v>104</v>
      </c>
      <c r="R4" s="38">
        <v>0</v>
      </c>
      <c r="S4" s="38"/>
      <c r="T4" s="38" t="s">
        <v>92</v>
      </c>
      <c r="U4" s="53">
        <v>45603</v>
      </c>
      <c r="V4" s="53">
        <v>45719</v>
      </c>
      <c r="W4" s="53">
        <v>45744</v>
      </c>
      <c r="X4" s="53"/>
      <c r="Y4" s="54">
        <v>3</v>
      </c>
      <c r="Z4" s="54" t="s">
        <v>97</v>
      </c>
      <c r="AA4" s="55">
        <v>170000</v>
      </c>
      <c r="AB4" s="55">
        <v>170000</v>
      </c>
      <c r="AC4" s="38">
        <v>0</v>
      </c>
      <c r="AD4" s="38">
        <v>0</v>
      </c>
      <c r="AE4" s="38"/>
      <c r="AF4" s="38"/>
      <c r="AG4" s="38"/>
      <c r="AH4" s="38" t="s">
        <v>90</v>
      </c>
      <c r="AI4" s="38"/>
      <c r="AJ4" s="38" t="s">
        <v>24</v>
      </c>
      <c r="AK4" s="37">
        <v>170000</v>
      </c>
      <c r="AL4" s="38">
        <v>0</v>
      </c>
      <c r="AM4" s="38">
        <v>0</v>
      </c>
      <c r="AN4" s="38">
        <v>0</v>
      </c>
      <c r="AO4" s="38">
        <v>0</v>
      </c>
      <c r="AP4" s="38">
        <v>0</v>
      </c>
      <c r="AQ4" s="38">
        <v>0</v>
      </c>
      <c r="AR4" s="38">
        <v>0</v>
      </c>
      <c r="AS4" s="38">
        <v>0</v>
      </c>
      <c r="AT4" s="55">
        <v>170000</v>
      </c>
      <c r="AU4" s="38">
        <v>0</v>
      </c>
      <c r="AV4" s="38">
        <v>4800068178</v>
      </c>
      <c r="AW4" s="53">
        <v>45747</v>
      </c>
      <c r="AX4" s="38" t="s">
        <v>103</v>
      </c>
      <c r="AY4" s="38">
        <v>0</v>
      </c>
    </row>
    <row r="5" spans="1:51" ht="15.5" hidden="1" customHeight="1" x14ac:dyDescent="0.2">
      <c r="A5" s="38">
        <v>901076756</v>
      </c>
      <c r="B5" s="38" t="s">
        <v>18</v>
      </c>
      <c r="C5" s="38" t="s">
        <v>19</v>
      </c>
      <c r="D5" s="35">
        <v>2007</v>
      </c>
      <c r="E5" s="38" t="str">
        <f t="shared" si="3"/>
        <v>FV2007</v>
      </c>
      <c r="F5" s="38" t="s">
        <v>72</v>
      </c>
      <c r="G5" s="38" t="str">
        <f t="shared" si="4"/>
        <v>901076756_FV2007</v>
      </c>
      <c r="H5" s="36">
        <v>45603</v>
      </c>
      <c r="I5" s="36">
        <v>45719</v>
      </c>
      <c r="J5" s="37">
        <v>170000</v>
      </c>
      <c r="K5" s="37">
        <v>170000</v>
      </c>
      <c r="L5" s="38" t="s">
        <v>20</v>
      </c>
      <c r="M5" s="38" t="s">
        <v>22</v>
      </c>
      <c r="N5" s="38" t="s">
        <v>21</v>
      </c>
      <c r="O5" s="40" t="s">
        <v>24</v>
      </c>
      <c r="P5" s="38" t="s">
        <v>99</v>
      </c>
      <c r="Q5" s="38" t="s">
        <v>104</v>
      </c>
      <c r="R5" s="38">
        <v>0</v>
      </c>
      <c r="S5" s="38"/>
      <c r="T5" s="38" t="s">
        <v>92</v>
      </c>
      <c r="U5" s="53">
        <v>45603</v>
      </c>
      <c r="V5" s="53">
        <v>45719</v>
      </c>
      <c r="W5" s="53">
        <v>45744</v>
      </c>
      <c r="X5" s="53"/>
      <c r="Y5" s="54">
        <v>3</v>
      </c>
      <c r="Z5" s="54" t="s">
        <v>97</v>
      </c>
      <c r="AA5" s="55">
        <v>170000</v>
      </c>
      <c r="AB5" s="55">
        <v>170000</v>
      </c>
      <c r="AC5" s="38">
        <v>0</v>
      </c>
      <c r="AD5" s="38">
        <v>0</v>
      </c>
      <c r="AE5" s="38"/>
      <c r="AF5" s="38"/>
      <c r="AG5" s="38"/>
      <c r="AH5" s="38" t="s">
        <v>90</v>
      </c>
      <c r="AI5" s="38"/>
      <c r="AJ5" s="38" t="s">
        <v>24</v>
      </c>
      <c r="AK5" s="37">
        <v>170000</v>
      </c>
      <c r="AL5" s="38">
        <v>0</v>
      </c>
      <c r="AM5" s="38">
        <v>0</v>
      </c>
      <c r="AN5" s="38">
        <v>0</v>
      </c>
      <c r="AO5" s="38">
        <v>0</v>
      </c>
      <c r="AP5" s="38">
        <v>0</v>
      </c>
      <c r="AQ5" s="38">
        <v>0</v>
      </c>
      <c r="AR5" s="38">
        <v>0</v>
      </c>
      <c r="AS5" s="38">
        <v>0</v>
      </c>
      <c r="AT5" s="55">
        <v>170000</v>
      </c>
      <c r="AU5" s="38">
        <v>0</v>
      </c>
      <c r="AV5" s="38">
        <v>4800068178</v>
      </c>
      <c r="AW5" s="53">
        <v>45747</v>
      </c>
      <c r="AX5" s="38" t="s">
        <v>103</v>
      </c>
      <c r="AY5" s="38">
        <v>0</v>
      </c>
    </row>
    <row r="6" spans="1:51" ht="15.5" hidden="1" customHeight="1" x14ac:dyDescent="0.2">
      <c r="A6" s="38">
        <v>901076756</v>
      </c>
      <c r="B6" s="38" t="s">
        <v>18</v>
      </c>
      <c r="C6" s="38" t="s">
        <v>19</v>
      </c>
      <c r="D6" s="35">
        <v>2008</v>
      </c>
      <c r="E6" s="38" t="str">
        <f t="shared" si="3"/>
        <v>FV2008</v>
      </c>
      <c r="F6" s="38" t="s">
        <v>73</v>
      </c>
      <c r="G6" s="38" t="str">
        <f t="shared" si="4"/>
        <v>901076756_FV2008</v>
      </c>
      <c r="H6" s="36">
        <v>45603</v>
      </c>
      <c r="I6" s="36">
        <v>45719</v>
      </c>
      <c r="J6" s="37">
        <v>170000</v>
      </c>
      <c r="K6" s="37">
        <v>170000</v>
      </c>
      <c r="L6" s="38" t="s">
        <v>20</v>
      </c>
      <c r="M6" s="38" t="s">
        <v>22</v>
      </c>
      <c r="N6" s="38" t="s">
        <v>21</v>
      </c>
      <c r="O6" s="40" t="s">
        <v>24</v>
      </c>
      <c r="P6" s="38" t="s">
        <v>99</v>
      </c>
      <c r="Q6" s="38" t="s">
        <v>104</v>
      </c>
      <c r="R6" s="38">
        <v>0</v>
      </c>
      <c r="S6" s="38"/>
      <c r="T6" s="38" t="s">
        <v>92</v>
      </c>
      <c r="U6" s="53">
        <v>45603</v>
      </c>
      <c r="V6" s="53">
        <v>45719</v>
      </c>
      <c r="W6" s="53">
        <v>45744</v>
      </c>
      <c r="X6" s="53"/>
      <c r="Y6" s="54">
        <v>3</v>
      </c>
      <c r="Z6" s="54" t="s">
        <v>97</v>
      </c>
      <c r="AA6" s="55">
        <v>170000</v>
      </c>
      <c r="AB6" s="55">
        <v>170000</v>
      </c>
      <c r="AC6" s="38">
        <v>0</v>
      </c>
      <c r="AD6" s="38">
        <v>0</v>
      </c>
      <c r="AE6" s="38"/>
      <c r="AF6" s="38"/>
      <c r="AG6" s="38"/>
      <c r="AH6" s="38" t="s">
        <v>90</v>
      </c>
      <c r="AI6" s="38"/>
      <c r="AJ6" s="38" t="s">
        <v>24</v>
      </c>
      <c r="AK6" s="37">
        <v>170000</v>
      </c>
      <c r="AL6" s="38">
        <v>0</v>
      </c>
      <c r="AM6" s="38">
        <v>0</v>
      </c>
      <c r="AN6" s="38">
        <v>0</v>
      </c>
      <c r="AO6" s="38">
        <v>0</v>
      </c>
      <c r="AP6" s="38">
        <v>0</v>
      </c>
      <c r="AQ6" s="38">
        <v>0</v>
      </c>
      <c r="AR6" s="38">
        <v>0</v>
      </c>
      <c r="AS6" s="38">
        <v>0</v>
      </c>
      <c r="AT6" s="55">
        <v>170000</v>
      </c>
      <c r="AU6" s="38">
        <v>0</v>
      </c>
      <c r="AV6" s="38">
        <v>4800068178</v>
      </c>
      <c r="AW6" s="53">
        <v>45747</v>
      </c>
      <c r="AX6" s="38" t="s">
        <v>103</v>
      </c>
      <c r="AY6" s="38">
        <v>0</v>
      </c>
    </row>
    <row r="7" spans="1:51" ht="15.5" hidden="1" customHeight="1" x14ac:dyDescent="0.2">
      <c r="A7" s="38">
        <v>901076756</v>
      </c>
      <c r="B7" s="38" t="s">
        <v>18</v>
      </c>
      <c r="C7" s="38" t="s">
        <v>19</v>
      </c>
      <c r="D7" s="35">
        <v>2009</v>
      </c>
      <c r="E7" s="38" t="str">
        <f t="shared" si="3"/>
        <v>FV2009</v>
      </c>
      <c r="F7" s="38" t="s">
        <v>74</v>
      </c>
      <c r="G7" s="38" t="str">
        <f t="shared" si="4"/>
        <v>901076756_FV2009</v>
      </c>
      <c r="H7" s="36">
        <v>45603</v>
      </c>
      <c r="I7" s="36">
        <v>45719</v>
      </c>
      <c r="J7" s="43">
        <v>85000</v>
      </c>
      <c r="K7" s="43">
        <v>85000</v>
      </c>
      <c r="L7" s="38" t="s">
        <v>20</v>
      </c>
      <c r="M7" s="38" t="s">
        <v>22</v>
      </c>
      <c r="N7" s="38" t="s">
        <v>21</v>
      </c>
      <c r="O7" s="40" t="s">
        <v>24</v>
      </c>
      <c r="P7" s="38" t="s">
        <v>99</v>
      </c>
      <c r="Q7" s="38" t="s">
        <v>104</v>
      </c>
      <c r="R7" s="38">
        <v>0</v>
      </c>
      <c r="S7" s="38"/>
      <c r="T7" s="38" t="s">
        <v>92</v>
      </c>
      <c r="U7" s="53">
        <v>45603</v>
      </c>
      <c r="V7" s="53">
        <v>45719</v>
      </c>
      <c r="W7" s="53">
        <v>45744</v>
      </c>
      <c r="X7" s="53"/>
      <c r="Y7" s="54">
        <v>3</v>
      </c>
      <c r="Z7" s="54" t="s">
        <v>97</v>
      </c>
      <c r="AA7" s="55">
        <v>85000</v>
      </c>
      <c r="AB7" s="55">
        <v>85000</v>
      </c>
      <c r="AC7" s="38">
        <v>0</v>
      </c>
      <c r="AD7" s="38">
        <v>0</v>
      </c>
      <c r="AE7" s="38"/>
      <c r="AF7" s="38"/>
      <c r="AG7" s="38"/>
      <c r="AH7" s="38" t="s">
        <v>90</v>
      </c>
      <c r="AI7" s="38"/>
      <c r="AJ7" s="38" t="s">
        <v>24</v>
      </c>
      <c r="AK7" s="43">
        <v>85000</v>
      </c>
      <c r="AL7" s="38">
        <v>0</v>
      </c>
      <c r="AM7" s="38">
        <v>0</v>
      </c>
      <c r="AN7" s="38">
        <v>0</v>
      </c>
      <c r="AO7" s="38">
        <v>0</v>
      </c>
      <c r="AP7" s="38">
        <v>0</v>
      </c>
      <c r="AQ7" s="38">
        <v>0</v>
      </c>
      <c r="AR7" s="38">
        <v>0</v>
      </c>
      <c r="AS7" s="38">
        <v>0</v>
      </c>
      <c r="AT7" s="55">
        <v>85000</v>
      </c>
      <c r="AU7" s="38">
        <v>0</v>
      </c>
      <c r="AV7" s="38">
        <v>4800068178</v>
      </c>
      <c r="AW7" s="53">
        <v>45747</v>
      </c>
      <c r="AX7" s="38" t="s">
        <v>103</v>
      </c>
      <c r="AY7" s="38">
        <v>0</v>
      </c>
    </row>
    <row r="8" spans="1:51" ht="15.5" hidden="1" customHeight="1" x14ac:dyDescent="0.2">
      <c r="A8" s="38">
        <v>901076756</v>
      </c>
      <c r="B8" s="38" t="s">
        <v>18</v>
      </c>
      <c r="C8" s="38" t="s">
        <v>19</v>
      </c>
      <c r="D8" s="35">
        <v>2010</v>
      </c>
      <c r="E8" s="38" t="str">
        <f t="shared" si="3"/>
        <v>FV2010</v>
      </c>
      <c r="F8" s="38" t="s">
        <v>75</v>
      </c>
      <c r="G8" s="38" t="str">
        <f t="shared" si="4"/>
        <v>901076756_FV2010</v>
      </c>
      <c r="H8" s="36">
        <v>45603</v>
      </c>
      <c r="I8" s="36">
        <v>45719</v>
      </c>
      <c r="J8" s="43">
        <v>1003848</v>
      </c>
      <c r="K8" s="43">
        <v>1003848</v>
      </c>
      <c r="L8" s="38" t="s">
        <v>20</v>
      </c>
      <c r="M8" s="38" t="s">
        <v>22</v>
      </c>
      <c r="N8" s="38" t="s">
        <v>21</v>
      </c>
      <c r="O8" s="40" t="s">
        <v>24</v>
      </c>
      <c r="P8" s="38" t="s">
        <v>99</v>
      </c>
      <c r="Q8" s="38" t="s">
        <v>104</v>
      </c>
      <c r="R8" s="38">
        <v>0</v>
      </c>
      <c r="S8" s="38"/>
      <c r="T8" s="38" t="s">
        <v>92</v>
      </c>
      <c r="U8" s="53">
        <v>45603</v>
      </c>
      <c r="V8" s="53">
        <v>45719</v>
      </c>
      <c r="W8" s="53">
        <v>45744</v>
      </c>
      <c r="X8" s="53"/>
      <c r="Y8" s="54">
        <v>3</v>
      </c>
      <c r="Z8" s="54" t="s">
        <v>97</v>
      </c>
      <c r="AA8" s="55">
        <v>1003848</v>
      </c>
      <c r="AB8" s="55">
        <v>1003848</v>
      </c>
      <c r="AC8" s="38">
        <v>0</v>
      </c>
      <c r="AD8" s="38">
        <v>0</v>
      </c>
      <c r="AE8" s="38"/>
      <c r="AF8" s="38"/>
      <c r="AG8" s="38"/>
      <c r="AH8" s="38" t="s">
        <v>90</v>
      </c>
      <c r="AI8" s="38"/>
      <c r="AJ8" s="38" t="s">
        <v>24</v>
      </c>
      <c r="AK8" s="43">
        <v>1003848</v>
      </c>
      <c r="AL8" s="38">
        <v>0</v>
      </c>
      <c r="AM8" s="38">
        <v>0</v>
      </c>
      <c r="AN8" s="38">
        <v>0</v>
      </c>
      <c r="AO8" s="38">
        <v>0</v>
      </c>
      <c r="AP8" s="38">
        <v>0</v>
      </c>
      <c r="AQ8" s="38">
        <v>0</v>
      </c>
      <c r="AR8" s="38">
        <v>0</v>
      </c>
      <c r="AS8" s="38">
        <v>0</v>
      </c>
      <c r="AT8" s="55">
        <v>983771</v>
      </c>
      <c r="AU8" s="38">
        <v>0</v>
      </c>
      <c r="AV8" s="38">
        <v>4800068178</v>
      </c>
      <c r="AW8" s="53">
        <v>45747</v>
      </c>
      <c r="AX8" s="38" t="s">
        <v>103</v>
      </c>
      <c r="AY8" s="38">
        <v>0</v>
      </c>
    </row>
    <row r="9" spans="1:51" ht="15.5" hidden="1" customHeight="1" x14ac:dyDescent="0.2">
      <c r="A9" s="38">
        <v>901076756</v>
      </c>
      <c r="B9" s="38" t="s">
        <v>18</v>
      </c>
      <c r="C9" s="38" t="s">
        <v>19</v>
      </c>
      <c r="D9" s="35">
        <v>2011</v>
      </c>
      <c r="E9" s="38" t="str">
        <f t="shared" si="3"/>
        <v>FV2011</v>
      </c>
      <c r="F9" s="38" t="s">
        <v>76</v>
      </c>
      <c r="G9" s="38" t="str">
        <f t="shared" si="4"/>
        <v>901076756_FV2011</v>
      </c>
      <c r="H9" s="36">
        <v>45603</v>
      </c>
      <c r="I9" s="36">
        <v>45719</v>
      </c>
      <c r="J9" s="43">
        <v>85000</v>
      </c>
      <c r="K9" s="43">
        <v>85000</v>
      </c>
      <c r="L9" s="38" t="s">
        <v>20</v>
      </c>
      <c r="M9" s="38" t="s">
        <v>22</v>
      </c>
      <c r="N9" s="38" t="s">
        <v>21</v>
      </c>
      <c r="O9" s="40" t="s">
        <v>24</v>
      </c>
      <c r="P9" s="38" t="s">
        <v>99</v>
      </c>
      <c r="Q9" s="38" t="s">
        <v>104</v>
      </c>
      <c r="R9" s="38">
        <v>0</v>
      </c>
      <c r="S9" s="38"/>
      <c r="T9" s="38" t="s">
        <v>92</v>
      </c>
      <c r="U9" s="53">
        <v>45603</v>
      </c>
      <c r="V9" s="53">
        <v>45719</v>
      </c>
      <c r="W9" s="53">
        <v>45744</v>
      </c>
      <c r="X9" s="53"/>
      <c r="Y9" s="54">
        <v>3</v>
      </c>
      <c r="Z9" s="54" t="s">
        <v>97</v>
      </c>
      <c r="AA9" s="55">
        <v>85000</v>
      </c>
      <c r="AB9" s="55">
        <v>85000</v>
      </c>
      <c r="AC9" s="38">
        <v>0</v>
      </c>
      <c r="AD9" s="38">
        <v>0</v>
      </c>
      <c r="AE9" s="38"/>
      <c r="AF9" s="38"/>
      <c r="AG9" s="38"/>
      <c r="AH9" s="38" t="s">
        <v>90</v>
      </c>
      <c r="AI9" s="38"/>
      <c r="AJ9" s="38" t="s">
        <v>24</v>
      </c>
      <c r="AK9" s="43">
        <v>85000</v>
      </c>
      <c r="AL9" s="38">
        <v>0</v>
      </c>
      <c r="AM9" s="38">
        <v>0</v>
      </c>
      <c r="AN9" s="38">
        <v>0</v>
      </c>
      <c r="AO9" s="38">
        <v>0</v>
      </c>
      <c r="AP9" s="38">
        <v>0</v>
      </c>
      <c r="AQ9" s="38">
        <v>0</v>
      </c>
      <c r="AR9" s="38">
        <v>0</v>
      </c>
      <c r="AS9" s="38">
        <v>0</v>
      </c>
      <c r="AT9" s="55">
        <v>85000</v>
      </c>
      <c r="AU9" s="38">
        <v>0</v>
      </c>
      <c r="AV9" s="38">
        <v>4800068178</v>
      </c>
      <c r="AW9" s="53">
        <v>45747</v>
      </c>
      <c r="AX9" s="38" t="s">
        <v>103</v>
      </c>
      <c r="AY9" s="38">
        <v>0</v>
      </c>
    </row>
    <row r="10" spans="1:51" ht="15.5" hidden="1" customHeight="1" x14ac:dyDescent="0.2">
      <c r="A10" s="38">
        <v>901076756</v>
      </c>
      <c r="B10" s="38" t="s">
        <v>18</v>
      </c>
      <c r="C10" s="38" t="s">
        <v>19</v>
      </c>
      <c r="D10" s="35">
        <v>2036</v>
      </c>
      <c r="E10" s="38" t="str">
        <f t="shared" si="3"/>
        <v>FV2036</v>
      </c>
      <c r="F10" s="38" t="s">
        <v>77</v>
      </c>
      <c r="G10" s="38" t="str">
        <f t="shared" si="4"/>
        <v>901076756_FV2036</v>
      </c>
      <c r="H10" s="36">
        <v>45719</v>
      </c>
      <c r="I10" s="36">
        <v>45726</v>
      </c>
      <c r="J10" s="43">
        <v>76500</v>
      </c>
      <c r="K10" s="43">
        <v>76500</v>
      </c>
      <c r="L10" s="38" t="s">
        <v>20</v>
      </c>
      <c r="M10" s="38" t="s">
        <v>22</v>
      </c>
      <c r="N10" s="38" t="s">
        <v>21</v>
      </c>
      <c r="O10" s="40" t="s">
        <v>24</v>
      </c>
      <c r="P10" s="38" t="e">
        <v>#N/A</v>
      </c>
      <c r="Q10" s="38" t="s">
        <v>104</v>
      </c>
      <c r="R10" s="38">
        <v>0</v>
      </c>
      <c r="S10" s="38"/>
      <c r="T10" s="38" t="s">
        <v>92</v>
      </c>
      <c r="U10" s="53">
        <v>45722</v>
      </c>
      <c r="V10" s="53">
        <v>45726</v>
      </c>
      <c r="W10" s="53">
        <v>45741</v>
      </c>
      <c r="X10" s="53"/>
      <c r="Y10" s="54">
        <v>6</v>
      </c>
      <c r="Z10" s="54" t="s">
        <v>97</v>
      </c>
      <c r="AA10" s="55">
        <v>76500</v>
      </c>
      <c r="AB10" s="55">
        <v>76500</v>
      </c>
      <c r="AC10" s="38">
        <v>0</v>
      </c>
      <c r="AD10" s="38">
        <v>0</v>
      </c>
      <c r="AE10" s="38"/>
      <c r="AF10" s="38"/>
      <c r="AG10" s="38"/>
      <c r="AH10" s="38" t="s">
        <v>90</v>
      </c>
      <c r="AI10" s="38"/>
      <c r="AJ10" s="38" t="s">
        <v>24</v>
      </c>
      <c r="AK10" s="43">
        <v>76500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55">
        <v>76500</v>
      </c>
      <c r="AU10" s="38">
        <v>0</v>
      </c>
      <c r="AV10" s="38">
        <v>4800068178</v>
      </c>
      <c r="AW10" s="53">
        <v>45747</v>
      </c>
      <c r="AX10" s="38" t="s">
        <v>103</v>
      </c>
      <c r="AY10" s="38">
        <v>0</v>
      </c>
    </row>
    <row r="11" spans="1:51" ht="15.5" hidden="1" customHeight="1" x14ac:dyDescent="0.2">
      <c r="A11" s="38">
        <v>901076756</v>
      </c>
      <c r="B11" s="38" t="s">
        <v>18</v>
      </c>
      <c r="C11" s="38" t="s">
        <v>19</v>
      </c>
      <c r="D11" s="35">
        <v>2037</v>
      </c>
      <c r="E11" s="38" t="str">
        <f t="shared" si="3"/>
        <v>FV2037</v>
      </c>
      <c r="F11" s="38" t="s">
        <v>78</v>
      </c>
      <c r="G11" s="38" t="str">
        <f t="shared" si="4"/>
        <v>901076756_FV2037</v>
      </c>
      <c r="H11" s="36">
        <v>45726</v>
      </c>
      <c r="I11" s="36">
        <v>45726</v>
      </c>
      <c r="J11" s="43">
        <v>76500</v>
      </c>
      <c r="K11" s="43">
        <v>76500</v>
      </c>
      <c r="L11" s="38" t="s">
        <v>20</v>
      </c>
      <c r="M11" s="38" t="s">
        <v>22</v>
      </c>
      <c r="N11" s="38" t="s">
        <v>21</v>
      </c>
      <c r="O11" s="40" t="s">
        <v>24</v>
      </c>
      <c r="P11" s="38" t="e">
        <v>#N/A</v>
      </c>
      <c r="Q11" s="38" t="s">
        <v>104</v>
      </c>
      <c r="R11" s="38">
        <v>0</v>
      </c>
      <c r="S11" s="38"/>
      <c r="T11" s="38" t="s">
        <v>92</v>
      </c>
      <c r="U11" s="53">
        <v>45726</v>
      </c>
      <c r="V11" s="53">
        <v>45726</v>
      </c>
      <c r="W11" s="53">
        <v>45741</v>
      </c>
      <c r="X11" s="53"/>
      <c r="Y11" s="54">
        <v>6</v>
      </c>
      <c r="Z11" s="54" t="s">
        <v>97</v>
      </c>
      <c r="AA11" s="55">
        <v>76500</v>
      </c>
      <c r="AB11" s="55">
        <v>76500</v>
      </c>
      <c r="AC11" s="38">
        <v>0</v>
      </c>
      <c r="AD11" s="38">
        <v>0</v>
      </c>
      <c r="AE11" s="38"/>
      <c r="AF11" s="38"/>
      <c r="AG11" s="38"/>
      <c r="AH11" s="38" t="s">
        <v>90</v>
      </c>
      <c r="AI11" s="38"/>
      <c r="AJ11" s="38" t="s">
        <v>24</v>
      </c>
      <c r="AK11" s="43">
        <v>76500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55">
        <v>76500</v>
      </c>
      <c r="AU11" s="38">
        <v>0</v>
      </c>
      <c r="AV11" s="38">
        <v>4800068178</v>
      </c>
      <c r="AW11" s="53">
        <v>45747</v>
      </c>
      <c r="AX11" s="38" t="s">
        <v>103</v>
      </c>
      <c r="AY11" s="38">
        <v>0</v>
      </c>
    </row>
    <row r="12" spans="1:51" ht="15.5" hidden="1" customHeight="1" x14ac:dyDescent="0.2">
      <c r="A12" s="38">
        <v>901076756</v>
      </c>
      <c r="B12" s="38" t="s">
        <v>18</v>
      </c>
      <c r="C12" s="38" t="s">
        <v>19</v>
      </c>
      <c r="D12" s="35">
        <v>2038</v>
      </c>
      <c r="E12" s="38" t="str">
        <f t="shared" si="3"/>
        <v>FV2038</v>
      </c>
      <c r="F12" s="38" t="s">
        <v>79</v>
      </c>
      <c r="G12" s="38" t="str">
        <f t="shared" si="4"/>
        <v>901076756_FV2038</v>
      </c>
      <c r="H12" s="36">
        <v>45726</v>
      </c>
      <c r="I12" s="36">
        <v>45726</v>
      </c>
      <c r="J12" s="43">
        <v>76500</v>
      </c>
      <c r="K12" s="43">
        <v>76500</v>
      </c>
      <c r="L12" s="38" t="s">
        <v>20</v>
      </c>
      <c r="M12" s="38" t="s">
        <v>22</v>
      </c>
      <c r="N12" s="38" t="s">
        <v>21</v>
      </c>
      <c r="O12" s="40" t="s">
        <v>24</v>
      </c>
      <c r="P12" s="38" t="e">
        <v>#N/A</v>
      </c>
      <c r="Q12" s="38" t="s">
        <v>104</v>
      </c>
      <c r="R12" s="38">
        <v>0</v>
      </c>
      <c r="S12" s="38"/>
      <c r="T12" s="38" t="s">
        <v>92</v>
      </c>
      <c r="U12" s="53">
        <v>45726</v>
      </c>
      <c r="V12" s="53">
        <v>45726</v>
      </c>
      <c r="W12" s="53">
        <v>45741</v>
      </c>
      <c r="X12" s="53"/>
      <c r="Y12" s="54">
        <v>6</v>
      </c>
      <c r="Z12" s="54" t="s">
        <v>97</v>
      </c>
      <c r="AA12" s="55">
        <v>76500</v>
      </c>
      <c r="AB12" s="55">
        <v>76500</v>
      </c>
      <c r="AC12" s="38">
        <v>0</v>
      </c>
      <c r="AD12" s="38">
        <v>0</v>
      </c>
      <c r="AE12" s="38"/>
      <c r="AF12" s="38"/>
      <c r="AG12" s="38"/>
      <c r="AH12" s="38" t="s">
        <v>90</v>
      </c>
      <c r="AI12" s="38"/>
      <c r="AJ12" s="38" t="s">
        <v>24</v>
      </c>
      <c r="AK12" s="43">
        <v>76500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>
        <v>0</v>
      </c>
      <c r="AR12" s="38">
        <v>0</v>
      </c>
      <c r="AS12" s="38">
        <v>0</v>
      </c>
      <c r="AT12" s="55">
        <v>76500</v>
      </c>
      <c r="AU12" s="38">
        <v>0</v>
      </c>
      <c r="AV12" s="38">
        <v>4800068178</v>
      </c>
      <c r="AW12" s="53">
        <v>45747</v>
      </c>
      <c r="AX12" s="38" t="s">
        <v>103</v>
      </c>
      <c r="AY12" s="38">
        <v>0</v>
      </c>
    </row>
    <row r="13" spans="1:51" ht="15.5" hidden="1" customHeight="1" x14ac:dyDescent="0.2">
      <c r="A13" s="38">
        <v>901076756</v>
      </c>
      <c r="B13" s="38" t="s">
        <v>18</v>
      </c>
      <c r="C13" s="38" t="s">
        <v>19</v>
      </c>
      <c r="D13" s="35">
        <v>2039</v>
      </c>
      <c r="E13" s="38" t="str">
        <f t="shared" si="3"/>
        <v>FV2039</v>
      </c>
      <c r="F13" s="38" t="s">
        <v>80</v>
      </c>
      <c r="G13" s="38" t="str">
        <f t="shared" si="4"/>
        <v>901076756_FV2039</v>
      </c>
      <c r="H13" s="36">
        <v>45726</v>
      </c>
      <c r="I13" s="36">
        <v>45726</v>
      </c>
      <c r="J13" s="43">
        <v>153000</v>
      </c>
      <c r="K13" s="43">
        <v>153000</v>
      </c>
      <c r="L13" s="38" t="s">
        <v>20</v>
      </c>
      <c r="M13" s="38" t="s">
        <v>22</v>
      </c>
      <c r="N13" s="38" t="s">
        <v>21</v>
      </c>
      <c r="O13" s="40" t="s">
        <v>24</v>
      </c>
      <c r="P13" s="38" t="e">
        <v>#N/A</v>
      </c>
      <c r="Q13" s="38" t="s">
        <v>104</v>
      </c>
      <c r="R13" s="38">
        <v>0</v>
      </c>
      <c r="S13" s="38"/>
      <c r="T13" s="38" t="s">
        <v>92</v>
      </c>
      <c r="U13" s="53">
        <v>45726</v>
      </c>
      <c r="V13" s="53">
        <v>45726</v>
      </c>
      <c r="W13" s="53">
        <v>45741</v>
      </c>
      <c r="X13" s="53"/>
      <c r="Y13" s="54">
        <v>6</v>
      </c>
      <c r="Z13" s="54" t="s">
        <v>97</v>
      </c>
      <c r="AA13" s="55">
        <v>153000</v>
      </c>
      <c r="AB13" s="55">
        <v>153000</v>
      </c>
      <c r="AC13" s="38">
        <v>0</v>
      </c>
      <c r="AD13" s="38">
        <v>0</v>
      </c>
      <c r="AE13" s="38"/>
      <c r="AF13" s="38"/>
      <c r="AG13" s="38"/>
      <c r="AH13" s="38" t="s">
        <v>90</v>
      </c>
      <c r="AI13" s="38"/>
      <c r="AJ13" s="38" t="s">
        <v>24</v>
      </c>
      <c r="AK13" s="43">
        <v>153000</v>
      </c>
      <c r="AL13" s="38">
        <v>0</v>
      </c>
      <c r="AM13" s="38">
        <v>0</v>
      </c>
      <c r="AN13" s="38">
        <v>0</v>
      </c>
      <c r="AO13" s="38">
        <v>0</v>
      </c>
      <c r="AP13" s="38">
        <v>0</v>
      </c>
      <c r="AQ13" s="38">
        <v>0</v>
      </c>
      <c r="AR13" s="38">
        <v>0</v>
      </c>
      <c r="AS13" s="38">
        <v>0</v>
      </c>
      <c r="AT13" s="55">
        <v>153000</v>
      </c>
      <c r="AU13" s="38">
        <v>0</v>
      </c>
      <c r="AV13" s="38">
        <v>4800068178</v>
      </c>
      <c r="AW13" s="53">
        <v>45747</v>
      </c>
      <c r="AX13" s="38" t="s">
        <v>103</v>
      </c>
      <c r="AY13" s="38">
        <v>0</v>
      </c>
    </row>
    <row r="14" spans="1:51" ht="15.5" hidden="1" customHeight="1" x14ac:dyDescent="0.2">
      <c r="A14" s="38">
        <v>901076756</v>
      </c>
      <c r="B14" s="38" t="s">
        <v>18</v>
      </c>
      <c r="C14" s="38" t="s">
        <v>19</v>
      </c>
      <c r="D14" s="35">
        <v>2040</v>
      </c>
      <c r="E14" s="38" t="str">
        <f t="shared" si="3"/>
        <v>FV2040</v>
      </c>
      <c r="F14" s="38" t="s">
        <v>81</v>
      </c>
      <c r="G14" s="38" t="str">
        <f t="shared" si="4"/>
        <v>901076756_FV2040</v>
      </c>
      <c r="H14" s="36">
        <v>45726</v>
      </c>
      <c r="I14" s="36">
        <v>45726</v>
      </c>
      <c r="J14" s="43">
        <v>662634</v>
      </c>
      <c r="K14" s="43">
        <v>662634</v>
      </c>
      <c r="L14" s="38" t="s">
        <v>20</v>
      </c>
      <c r="M14" s="38" t="s">
        <v>22</v>
      </c>
      <c r="N14" s="38" t="s">
        <v>21</v>
      </c>
      <c r="O14" s="40" t="s">
        <v>24</v>
      </c>
      <c r="P14" s="38" t="e">
        <v>#N/A</v>
      </c>
      <c r="Q14" s="38" t="s">
        <v>104</v>
      </c>
      <c r="R14" s="38">
        <v>0</v>
      </c>
      <c r="S14" s="38"/>
      <c r="T14" s="38" t="s">
        <v>92</v>
      </c>
      <c r="U14" s="53">
        <v>45726</v>
      </c>
      <c r="V14" s="53">
        <v>45726</v>
      </c>
      <c r="W14" s="53">
        <v>45741</v>
      </c>
      <c r="X14" s="53"/>
      <c r="Y14" s="54">
        <v>6</v>
      </c>
      <c r="Z14" s="54" t="s">
        <v>97</v>
      </c>
      <c r="AA14" s="55">
        <v>662634</v>
      </c>
      <c r="AB14" s="55">
        <v>662634</v>
      </c>
      <c r="AC14" s="38">
        <v>0</v>
      </c>
      <c r="AD14" s="38">
        <v>0</v>
      </c>
      <c r="AE14" s="38"/>
      <c r="AF14" s="38"/>
      <c r="AG14" s="38"/>
      <c r="AH14" s="38" t="s">
        <v>90</v>
      </c>
      <c r="AI14" s="38"/>
      <c r="AJ14" s="38" t="s">
        <v>24</v>
      </c>
      <c r="AK14" s="43">
        <v>662634</v>
      </c>
      <c r="AL14" s="38">
        <v>0</v>
      </c>
      <c r="AM14" s="38">
        <v>0</v>
      </c>
      <c r="AN14" s="38">
        <v>0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55">
        <v>649381</v>
      </c>
      <c r="AU14" s="38">
        <v>0</v>
      </c>
      <c r="AV14" s="38">
        <v>4800068178</v>
      </c>
      <c r="AW14" s="53">
        <v>45747</v>
      </c>
      <c r="AX14" s="38" t="s">
        <v>103</v>
      </c>
      <c r="AY14" s="38">
        <v>0</v>
      </c>
    </row>
    <row r="15" spans="1:51" ht="15.5" hidden="1" customHeight="1" x14ac:dyDescent="0.2">
      <c r="A15" s="38">
        <v>901076756</v>
      </c>
      <c r="B15" s="38" t="s">
        <v>18</v>
      </c>
      <c r="C15" s="38" t="s">
        <v>19</v>
      </c>
      <c r="D15" s="35">
        <v>2041</v>
      </c>
      <c r="E15" s="38" t="str">
        <f t="shared" si="3"/>
        <v>FV2041</v>
      </c>
      <c r="F15" s="38" t="s">
        <v>82</v>
      </c>
      <c r="G15" s="38" t="str">
        <f t="shared" si="4"/>
        <v>901076756_FV2041</v>
      </c>
      <c r="H15" s="36">
        <v>45726</v>
      </c>
      <c r="I15" s="36">
        <v>45726</v>
      </c>
      <c r="J15" s="43">
        <v>153000</v>
      </c>
      <c r="K15" s="43">
        <v>153000</v>
      </c>
      <c r="L15" s="38" t="s">
        <v>20</v>
      </c>
      <c r="M15" s="38" t="s">
        <v>22</v>
      </c>
      <c r="N15" s="38" t="s">
        <v>21</v>
      </c>
      <c r="O15" s="40" t="s">
        <v>24</v>
      </c>
      <c r="P15" s="38" t="e">
        <v>#N/A</v>
      </c>
      <c r="Q15" s="38" t="s">
        <v>104</v>
      </c>
      <c r="R15" s="38">
        <v>0</v>
      </c>
      <c r="S15" s="38"/>
      <c r="T15" s="38" t="s">
        <v>92</v>
      </c>
      <c r="U15" s="53">
        <v>45726</v>
      </c>
      <c r="V15" s="53">
        <v>45726</v>
      </c>
      <c r="W15" s="53">
        <v>45743</v>
      </c>
      <c r="X15" s="53"/>
      <c r="Y15" s="54">
        <v>4</v>
      </c>
      <c r="Z15" s="54" t="s">
        <v>97</v>
      </c>
      <c r="AA15" s="55">
        <v>153000</v>
      </c>
      <c r="AB15" s="55">
        <v>153000</v>
      </c>
      <c r="AC15" s="38">
        <v>0</v>
      </c>
      <c r="AD15" s="38">
        <v>0</v>
      </c>
      <c r="AE15" s="38"/>
      <c r="AF15" s="38"/>
      <c r="AG15" s="38"/>
      <c r="AH15" s="38" t="s">
        <v>90</v>
      </c>
      <c r="AI15" s="38"/>
      <c r="AJ15" s="38" t="s">
        <v>24</v>
      </c>
      <c r="AK15" s="43">
        <v>153000</v>
      </c>
      <c r="AL15" s="38">
        <v>0</v>
      </c>
      <c r="AM15" s="38">
        <v>0</v>
      </c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38">
        <v>0</v>
      </c>
      <c r="AT15" s="55">
        <v>153000</v>
      </c>
      <c r="AU15" s="38">
        <v>0</v>
      </c>
      <c r="AV15" s="38">
        <v>4800068178</v>
      </c>
      <c r="AW15" s="53">
        <v>45747</v>
      </c>
      <c r="AX15" s="38" t="s">
        <v>103</v>
      </c>
      <c r="AY15" s="38">
        <v>0</v>
      </c>
    </row>
    <row r="16" spans="1:51" ht="15.5" customHeight="1" x14ac:dyDescent="0.2">
      <c r="A16" s="38">
        <v>901076756</v>
      </c>
      <c r="B16" s="38" t="s">
        <v>18</v>
      </c>
      <c r="C16" s="38" t="s">
        <v>19</v>
      </c>
      <c r="D16" s="35">
        <v>1999</v>
      </c>
      <c r="E16" s="38" t="str">
        <f t="shared" si="3"/>
        <v>FV1999</v>
      </c>
      <c r="F16" s="38" t="s">
        <v>64</v>
      </c>
      <c r="G16" s="38" t="str">
        <f t="shared" si="4"/>
        <v>901076756_FV1999</v>
      </c>
      <c r="H16" s="36">
        <v>45603</v>
      </c>
      <c r="I16" s="36">
        <v>45698</v>
      </c>
      <c r="J16" s="37">
        <v>701200</v>
      </c>
      <c r="K16" s="37">
        <v>701200</v>
      </c>
      <c r="L16" s="38" t="s">
        <v>20</v>
      </c>
      <c r="M16" s="38" t="s">
        <v>22</v>
      </c>
      <c r="N16" s="38" t="s">
        <v>21</v>
      </c>
      <c r="O16" s="40" t="s">
        <v>24</v>
      </c>
      <c r="P16" s="38" t="s">
        <v>99</v>
      </c>
      <c r="Q16" s="38" t="s">
        <v>100</v>
      </c>
      <c r="R16" s="38">
        <v>0</v>
      </c>
      <c r="S16" s="38"/>
      <c r="T16" s="38" t="s">
        <v>86</v>
      </c>
      <c r="U16" s="53">
        <v>45603</v>
      </c>
      <c r="V16" s="53">
        <v>45698</v>
      </c>
      <c r="W16" s="53"/>
      <c r="X16" s="53">
        <v>45712</v>
      </c>
      <c r="Y16" s="54">
        <v>35</v>
      </c>
      <c r="Z16" s="54" t="s">
        <v>95</v>
      </c>
      <c r="AA16" s="55">
        <v>701200</v>
      </c>
      <c r="AB16" s="55">
        <v>701200</v>
      </c>
      <c r="AC16" s="55">
        <v>701200</v>
      </c>
      <c r="AD16" s="55">
        <v>701200</v>
      </c>
      <c r="AE16" s="38" t="s">
        <v>43</v>
      </c>
      <c r="AF16" s="38" t="s">
        <v>87</v>
      </c>
      <c r="AG16" s="38" t="s">
        <v>88</v>
      </c>
      <c r="AH16" s="38" t="s">
        <v>90</v>
      </c>
      <c r="AI16" s="38" t="s">
        <v>89</v>
      </c>
      <c r="AJ16" s="38"/>
      <c r="AK16" s="38">
        <v>0</v>
      </c>
      <c r="AL16" s="37">
        <v>701200</v>
      </c>
      <c r="AM16" s="38">
        <v>0</v>
      </c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38">
        <v>0</v>
      </c>
      <c r="AT16" s="38">
        <v>0</v>
      </c>
      <c r="AU16" s="38">
        <v>0</v>
      </c>
      <c r="AV16" s="38"/>
      <c r="AW16" s="38"/>
      <c r="AX16" s="38"/>
      <c r="AY16" s="38">
        <v>0</v>
      </c>
    </row>
    <row r="17" spans="1:51" ht="15.5" hidden="1" customHeight="1" x14ac:dyDescent="0.2">
      <c r="A17" s="38">
        <v>901076756</v>
      </c>
      <c r="B17" s="38" t="s">
        <v>18</v>
      </c>
      <c r="C17" s="38" t="s">
        <v>19</v>
      </c>
      <c r="D17" s="35">
        <v>2046</v>
      </c>
      <c r="E17" s="38" t="str">
        <f t="shared" si="3"/>
        <v>FV2046</v>
      </c>
      <c r="F17" s="38" t="s">
        <v>83</v>
      </c>
      <c r="G17" s="38" t="str">
        <f t="shared" si="4"/>
        <v>901076756_FV2046</v>
      </c>
      <c r="H17" s="36">
        <v>45776</v>
      </c>
      <c r="I17" s="36">
        <v>45779</v>
      </c>
      <c r="J17" s="43">
        <v>442080</v>
      </c>
      <c r="K17" s="43">
        <v>442080</v>
      </c>
      <c r="L17" s="38" t="s">
        <v>20</v>
      </c>
      <c r="M17" s="38" t="s">
        <v>22</v>
      </c>
      <c r="N17" s="38" t="s">
        <v>21</v>
      </c>
      <c r="O17" s="40" t="s">
        <v>24</v>
      </c>
      <c r="P17" s="38" t="e">
        <v>#N/A</v>
      </c>
      <c r="Q17" s="38" t="s">
        <v>101</v>
      </c>
      <c r="R17" s="38">
        <v>0</v>
      </c>
      <c r="S17" s="38"/>
      <c r="T17" s="38" t="s">
        <v>93</v>
      </c>
      <c r="U17" s="53">
        <v>45776</v>
      </c>
      <c r="V17" s="53">
        <v>45779</v>
      </c>
      <c r="W17" s="53"/>
      <c r="X17" s="53"/>
      <c r="Y17" s="54">
        <v>-32</v>
      </c>
      <c r="Z17" s="54" t="s">
        <v>98</v>
      </c>
      <c r="AA17" s="55">
        <v>442080</v>
      </c>
      <c r="AB17" s="55">
        <v>442080</v>
      </c>
      <c r="AC17" s="38">
        <v>0</v>
      </c>
      <c r="AD17" s="38"/>
      <c r="AE17" s="38"/>
      <c r="AF17" s="38"/>
      <c r="AG17" s="38"/>
      <c r="AH17" s="38" t="s">
        <v>90</v>
      </c>
      <c r="AI17" s="38"/>
      <c r="AJ17" s="38"/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43">
        <v>442080</v>
      </c>
      <c r="AS17" s="38">
        <v>0</v>
      </c>
      <c r="AT17" s="38">
        <v>0</v>
      </c>
      <c r="AU17" s="38">
        <v>0</v>
      </c>
      <c r="AV17" s="38"/>
      <c r="AW17" s="38"/>
      <c r="AX17" s="38"/>
      <c r="AY17" s="38">
        <v>0</v>
      </c>
    </row>
    <row r="18" spans="1:51" ht="15.5" hidden="1" customHeight="1" x14ac:dyDescent="0.2">
      <c r="A18" s="38">
        <v>901076756</v>
      </c>
      <c r="B18" s="38" t="s">
        <v>18</v>
      </c>
      <c r="C18" s="38" t="s">
        <v>19</v>
      </c>
      <c r="D18" s="35">
        <v>2045</v>
      </c>
      <c r="E18" s="38" t="str">
        <f t="shared" si="3"/>
        <v>FV2045</v>
      </c>
      <c r="F18" s="38" t="s">
        <v>84</v>
      </c>
      <c r="G18" s="38" t="str">
        <f t="shared" si="4"/>
        <v>901076756_FV2045</v>
      </c>
      <c r="H18" s="36">
        <v>45776</v>
      </c>
      <c r="I18" s="36">
        <v>45779</v>
      </c>
      <c r="J18" s="43">
        <v>720000</v>
      </c>
      <c r="K18" s="43">
        <v>720000</v>
      </c>
      <c r="L18" s="38" t="s">
        <v>20</v>
      </c>
      <c r="M18" s="38" t="s">
        <v>22</v>
      </c>
      <c r="N18" s="38" t="s">
        <v>21</v>
      </c>
      <c r="O18" s="40" t="s">
        <v>24</v>
      </c>
      <c r="P18" s="38" t="e">
        <v>#N/A</v>
      </c>
      <c r="Q18" s="38" t="s">
        <v>101</v>
      </c>
      <c r="R18" s="38">
        <v>0</v>
      </c>
      <c r="S18" s="38"/>
      <c r="T18" s="38" t="s">
        <v>93</v>
      </c>
      <c r="U18" s="53">
        <v>45776</v>
      </c>
      <c r="V18" s="53">
        <v>45779</v>
      </c>
      <c r="W18" s="53"/>
      <c r="X18" s="53"/>
      <c r="Y18" s="54">
        <v>-32</v>
      </c>
      <c r="Z18" s="54" t="s">
        <v>98</v>
      </c>
      <c r="AA18" s="55">
        <v>720000</v>
      </c>
      <c r="AB18" s="55">
        <v>720000</v>
      </c>
      <c r="AC18" s="38">
        <v>0</v>
      </c>
      <c r="AD18" s="38"/>
      <c r="AE18" s="38"/>
      <c r="AF18" s="38"/>
      <c r="AG18" s="38"/>
      <c r="AH18" s="38" t="s">
        <v>90</v>
      </c>
      <c r="AI18" s="38"/>
      <c r="AJ18" s="38"/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>
        <v>0</v>
      </c>
      <c r="AQ18" s="38">
        <v>0</v>
      </c>
      <c r="AR18" s="43">
        <v>720000</v>
      </c>
      <c r="AS18" s="38">
        <v>0</v>
      </c>
      <c r="AT18" s="38">
        <v>0</v>
      </c>
      <c r="AU18" s="38">
        <v>0</v>
      </c>
      <c r="AV18" s="38"/>
      <c r="AW18" s="38"/>
      <c r="AX18" s="38"/>
      <c r="AY18" s="38">
        <v>0</v>
      </c>
    </row>
    <row r="19" spans="1:51" ht="15.5" hidden="1" customHeight="1" x14ac:dyDescent="0.2">
      <c r="A19" s="38">
        <v>901076756</v>
      </c>
      <c r="B19" s="38" t="s">
        <v>18</v>
      </c>
      <c r="C19" s="38" t="s">
        <v>23</v>
      </c>
      <c r="D19" s="44">
        <v>2</v>
      </c>
      <c r="E19" s="38" t="str">
        <f t="shared" si="3"/>
        <v>CA2</v>
      </c>
      <c r="F19" s="38" t="s">
        <v>85</v>
      </c>
      <c r="G19" s="38" t="str">
        <f t="shared" si="4"/>
        <v>901076756_CA2</v>
      </c>
      <c r="H19" s="45">
        <v>45761</v>
      </c>
      <c r="I19" s="36">
        <v>45779</v>
      </c>
      <c r="J19" s="43">
        <v>1929200</v>
      </c>
      <c r="K19" s="43">
        <v>1929200</v>
      </c>
      <c r="L19" s="38" t="s">
        <v>20</v>
      </c>
      <c r="M19" s="38" t="s">
        <v>22</v>
      </c>
      <c r="N19" s="38" t="s">
        <v>21</v>
      </c>
      <c r="O19" s="40" t="s">
        <v>24</v>
      </c>
      <c r="P19" s="38" t="e">
        <v>#N/A</v>
      </c>
      <c r="Q19" s="38" t="s">
        <v>101</v>
      </c>
      <c r="R19" s="38">
        <v>0</v>
      </c>
      <c r="S19" s="38"/>
      <c r="T19" s="38" t="s">
        <v>93</v>
      </c>
      <c r="U19" s="53">
        <v>45761</v>
      </c>
      <c r="V19" s="53">
        <v>45779</v>
      </c>
      <c r="W19" s="53"/>
      <c r="X19" s="53"/>
      <c r="Y19" s="54">
        <v>-32</v>
      </c>
      <c r="Z19" s="54" t="s">
        <v>98</v>
      </c>
      <c r="AA19" s="55">
        <v>1929200</v>
      </c>
      <c r="AB19" s="55">
        <v>1929200</v>
      </c>
      <c r="AC19" s="38">
        <v>0</v>
      </c>
      <c r="AD19" s="38"/>
      <c r="AE19" s="38"/>
      <c r="AF19" s="38"/>
      <c r="AG19" s="38"/>
      <c r="AH19" s="38" t="s">
        <v>94</v>
      </c>
      <c r="AI19" s="38"/>
      <c r="AJ19" s="38"/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43">
        <v>1929200</v>
      </c>
      <c r="AS19" s="38">
        <v>0</v>
      </c>
      <c r="AT19" s="38">
        <v>0</v>
      </c>
      <c r="AU19" s="38">
        <v>0</v>
      </c>
      <c r="AV19" s="38"/>
      <c r="AW19" s="38"/>
      <c r="AX19" s="38"/>
      <c r="AY19" s="38">
        <v>0</v>
      </c>
    </row>
    <row r="20" spans="1:51" ht="15.5" customHeight="1" x14ac:dyDescent="0.2">
      <c r="A20" s="38">
        <v>901076756</v>
      </c>
      <c r="B20" s="38" t="s">
        <v>18</v>
      </c>
      <c r="C20" s="38" t="s">
        <v>19</v>
      </c>
      <c r="D20" s="39">
        <v>2000</v>
      </c>
      <c r="E20" s="38" t="str">
        <f t="shared" si="3"/>
        <v>FV2000</v>
      </c>
      <c r="F20" s="38" t="s">
        <v>65</v>
      </c>
      <c r="G20" s="38" t="str">
        <f t="shared" si="4"/>
        <v>901076756_FV2000</v>
      </c>
      <c r="H20" s="41">
        <v>45603</v>
      </c>
      <c r="I20" s="36"/>
      <c r="J20" s="42">
        <v>701200</v>
      </c>
      <c r="K20" s="42">
        <v>701200</v>
      </c>
      <c r="L20" s="38" t="s">
        <v>20</v>
      </c>
      <c r="M20" s="38" t="s">
        <v>22</v>
      </c>
      <c r="N20" s="38" t="s">
        <v>21</v>
      </c>
      <c r="O20" s="40" t="s">
        <v>24</v>
      </c>
      <c r="P20" s="38" t="s">
        <v>99</v>
      </c>
      <c r="Q20" s="38" t="s">
        <v>102</v>
      </c>
      <c r="R20" s="38">
        <v>0</v>
      </c>
      <c r="S20" s="38"/>
      <c r="T20" s="38" t="s">
        <v>91</v>
      </c>
      <c r="U20" s="53">
        <v>45603</v>
      </c>
      <c r="V20" s="53"/>
      <c r="W20" s="53"/>
      <c r="X20" s="53"/>
      <c r="Y20" s="54" t="s">
        <v>96</v>
      </c>
      <c r="Z20" s="54" t="s">
        <v>96</v>
      </c>
      <c r="AA20" s="55">
        <v>701200</v>
      </c>
      <c r="AB20" s="55">
        <v>701200</v>
      </c>
      <c r="AC20" s="38">
        <v>0</v>
      </c>
      <c r="AD20" s="38"/>
      <c r="AE20" s="38"/>
      <c r="AF20" s="38"/>
      <c r="AG20" s="38"/>
      <c r="AH20" s="38"/>
      <c r="AI20" s="38"/>
      <c r="AJ20" s="38"/>
      <c r="AK20" s="38">
        <v>0</v>
      </c>
      <c r="AL20" s="38">
        <v>0</v>
      </c>
      <c r="AM20" s="42">
        <v>701200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  <c r="AU20" s="38">
        <v>0</v>
      </c>
      <c r="AV20" s="38"/>
      <c r="AW20" s="38"/>
      <c r="AX20" s="38"/>
      <c r="AY20" s="38">
        <v>0</v>
      </c>
    </row>
    <row r="21" spans="1:51" ht="15.5" customHeight="1" x14ac:dyDescent="0.2">
      <c r="A21" s="38">
        <v>901076756</v>
      </c>
      <c r="B21" s="38" t="s">
        <v>18</v>
      </c>
      <c r="C21" s="38" t="s">
        <v>19</v>
      </c>
      <c r="D21" s="39">
        <v>2001</v>
      </c>
      <c r="E21" s="38" t="str">
        <f t="shared" si="3"/>
        <v>FV2001</v>
      </c>
      <c r="F21" s="38" t="s">
        <v>66</v>
      </c>
      <c r="G21" s="38" t="str">
        <f t="shared" si="4"/>
        <v>901076756_FV2001</v>
      </c>
      <c r="H21" s="41">
        <v>45603</v>
      </c>
      <c r="I21" s="36"/>
      <c r="J21" s="42">
        <v>701200</v>
      </c>
      <c r="K21" s="42">
        <v>701200</v>
      </c>
      <c r="L21" s="38" t="s">
        <v>20</v>
      </c>
      <c r="M21" s="38" t="s">
        <v>22</v>
      </c>
      <c r="N21" s="38" t="s">
        <v>21</v>
      </c>
      <c r="O21" s="40" t="s">
        <v>24</v>
      </c>
      <c r="P21" s="38" t="s">
        <v>99</v>
      </c>
      <c r="Q21" s="38" t="s">
        <v>102</v>
      </c>
      <c r="R21" s="38">
        <v>0</v>
      </c>
      <c r="S21" s="38"/>
      <c r="T21" s="38" t="s">
        <v>91</v>
      </c>
      <c r="U21" s="53">
        <v>45603</v>
      </c>
      <c r="V21" s="53"/>
      <c r="W21" s="53"/>
      <c r="X21" s="53"/>
      <c r="Y21" s="54" t="s">
        <v>96</v>
      </c>
      <c r="Z21" s="54" t="s">
        <v>96</v>
      </c>
      <c r="AA21" s="55">
        <v>701200</v>
      </c>
      <c r="AB21" s="55">
        <v>701200</v>
      </c>
      <c r="AC21" s="38">
        <v>0</v>
      </c>
      <c r="AD21" s="38"/>
      <c r="AE21" s="38"/>
      <c r="AF21" s="38"/>
      <c r="AG21" s="38"/>
      <c r="AH21" s="38"/>
      <c r="AI21" s="38"/>
      <c r="AJ21" s="38"/>
      <c r="AK21" s="38">
        <v>0</v>
      </c>
      <c r="AL21" s="38">
        <v>0</v>
      </c>
      <c r="AM21" s="42">
        <v>701200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/>
      <c r="AW21" s="38"/>
      <c r="AX21" s="38"/>
      <c r="AY21" s="38">
        <v>0</v>
      </c>
    </row>
    <row r="22" spans="1:51" ht="15.5" customHeight="1" x14ac:dyDescent="0.2">
      <c r="A22" s="38">
        <v>901076756</v>
      </c>
      <c r="B22" s="38" t="s">
        <v>18</v>
      </c>
      <c r="C22" s="38" t="s">
        <v>19</v>
      </c>
      <c r="D22" s="39">
        <v>2002</v>
      </c>
      <c r="E22" s="38" t="str">
        <f t="shared" si="3"/>
        <v>FV2002</v>
      </c>
      <c r="F22" s="38" t="s">
        <v>67</v>
      </c>
      <c r="G22" s="38" t="str">
        <f t="shared" si="4"/>
        <v>901076756_FV2002</v>
      </c>
      <c r="H22" s="41">
        <v>45603</v>
      </c>
      <c r="I22" s="36"/>
      <c r="J22" s="42">
        <v>701200</v>
      </c>
      <c r="K22" s="42">
        <v>701200</v>
      </c>
      <c r="L22" s="38" t="s">
        <v>20</v>
      </c>
      <c r="M22" s="38" t="s">
        <v>22</v>
      </c>
      <c r="N22" s="38" t="s">
        <v>21</v>
      </c>
      <c r="O22" s="40" t="s">
        <v>24</v>
      </c>
      <c r="P22" s="38" t="s">
        <v>99</v>
      </c>
      <c r="Q22" s="38" t="s">
        <v>102</v>
      </c>
      <c r="R22" s="38">
        <v>0</v>
      </c>
      <c r="S22" s="38"/>
      <c r="T22" s="38" t="s">
        <v>91</v>
      </c>
      <c r="U22" s="53">
        <v>45603</v>
      </c>
      <c r="V22" s="53"/>
      <c r="W22" s="53"/>
      <c r="X22" s="53"/>
      <c r="Y22" s="54" t="s">
        <v>96</v>
      </c>
      <c r="Z22" s="54" t="s">
        <v>96</v>
      </c>
      <c r="AA22" s="55">
        <v>701200</v>
      </c>
      <c r="AB22" s="55">
        <v>701200</v>
      </c>
      <c r="AC22" s="38">
        <v>0</v>
      </c>
      <c r="AD22" s="38"/>
      <c r="AE22" s="38"/>
      <c r="AF22" s="38"/>
      <c r="AG22" s="38"/>
      <c r="AH22" s="38"/>
      <c r="AI22" s="38"/>
      <c r="AJ22" s="38"/>
      <c r="AK22" s="38">
        <v>0</v>
      </c>
      <c r="AL22" s="38">
        <v>0</v>
      </c>
      <c r="AM22" s="42">
        <v>701200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38">
        <v>0</v>
      </c>
      <c r="AT22" s="38">
        <v>0</v>
      </c>
      <c r="AU22" s="38">
        <v>0</v>
      </c>
      <c r="AV22" s="38"/>
      <c r="AW22" s="38"/>
      <c r="AX22" s="38"/>
      <c r="AY22" s="38">
        <v>0</v>
      </c>
    </row>
    <row r="23" spans="1:51" ht="15.5" customHeight="1" x14ac:dyDescent="0.2">
      <c r="A23" s="38">
        <v>901076756</v>
      </c>
      <c r="B23" s="38" t="s">
        <v>18</v>
      </c>
      <c r="C23" s="38" t="s">
        <v>19</v>
      </c>
      <c r="D23" s="39">
        <v>2003</v>
      </c>
      <c r="E23" s="38" t="str">
        <f t="shared" si="3"/>
        <v>FV2003</v>
      </c>
      <c r="F23" s="38" t="s">
        <v>68</v>
      </c>
      <c r="G23" s="38" t="str">
        <f t="shared" si="4"/>
        <v>901076756_FV2003</v>
      </c>
      <c r="H23" s="41">
        <v>45603</v>
      </c>
      <c r="I23" s="36"/>
      <c r="J23" s="42">
        <v>701200</v>
      </c>
      <c r="K23" s="42">
        <v>701200</v>
      </c>
      <c r="L23" s="38" t="s">
        <v>20</v>
      </c>
      <c r="M23" s="38" t="s">
        <v>22</v>
      </c>
      <c r="N23" s="38" t="s">
        <v>21</v>
      </c>
      <c r="O23" s="40" t="s">
        <v>24</v>
      </c>
      <c r="P23" s="38" t="s">
        <v>99</v>
      </c>
      <c r="Q23" s="38" t="s">
        <v>102</v>
      </c>
      <c r="R23" s="38">
        <v>0</v>
      </c>
      <c r="S23" s="38"/>
      <c r="T23" s="38" t="s">
        <v>91</v>
      </c>
      <c r="U23" s="53">
        <v>45603</v>
      </c>
      <c r="V23" s="53"/>
      <c r="W23" s="53"/>
      <c r="X23" s="53"/>
      <c r="Y23" s="54" t="s">
        <v>96</v>
      </c>
      <c r="Z23" s="54" t="s">
        <v>96</v>
      </c>
      <c r="AA23" s="55">
        <v>701200</v>
      </c>
      <c r="AB23" s="55">
        <v>701200</v>
      </c>
      <c r="AC23" s="38">
        <v>0</v>
      </c>
      <c r="AD23" s="38"/>
      <c r="AE23" s="38"/>
      <c r="AF23" s="38"/>
      <c r="AG23" s="38"/>
      <c r="AH23" s="38"/>
      <c r="AI23" s="38"/>
      <c r="AJ23" s="38"/>
      <c r="AK23" s="38">
        <v>0</v>
      </c>
      <c r="AL23" s="38">
        <v>0</v>
      </c>
      <c r="AM23" s="42">
        <v>701200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38"/>
      <c r="AW23" s="38"/>
      <c r="AX23" s="38"/>
      <c r="AY23" s="38">
        <v>0</v>
      </c>
    </row>
    <row r="24" spans="1:51" ht="15.5" customHeight="1" x14ac:dyDescent="0.2">
      <c r="A24" s="38">
        <v>901076756</v>
      </c>
      <c r="B24" s="38" t="s">
        <v>18</v>
      </c>
      <c r="C24" s="38" t="s">
        <v>19</v>
      </c>
      <c r="D24" s="39">
        <v>2004</v>
      </c>
      <c r="E24" s="38" t="str">
        <f t="shared" si="3"/>
        <v>FV2004</v>
      </c>
      <c r="F24" s="38" t="s">
        <v>69</v>
      </c>
      <c r="G24" s="38" t="str">
        <f t="shared" si="4"/>
        <v>901076756_FV2004</v>
      </c>
      <c r="H24" s="41">
        <v>45603</v>
      </c>
      <c r="I24" s="36"/>
      <c r="J24" s="42">
        <v>701200</v>
      </c>
      <c r="K24" s="42">
        <v>701200</v>
      </c>
      <c r="L24" s="38" t="s">
        <v>20</v>
      </c>
      <c r="M24" s="38" t="s">
        <v>22</v>
      </c>
      <c r="N24" s="38" t="s">
        <v>21</v>
      </c>
      <c r="O24" s="40" t="s">
        <v>24</v>
      </c>
      <c r="P24" s="38" t="s">
        <v>99</v>
      </c>
      <c r="Q24" s="38" t="s">
        <v>102</v>
      </c>
      <c r="R24" s="38">
        <v>0</v>
      </c>
      <c r="S24" s="38"/>
      <c r="T24" s="38" t="s">
        <v>91</v>
      </c>
      <c r="U24" s="53">
        <v>45603</v>
      </c>
      <c r="V24" s="53"/>
      <c r="W24" s="53"/>
      <c r="X24" s="53"/>
      <c r="Y24" s="54" t="s">
        <v>96</v>
      </c>
      <c r="Z24" s="54" t="s">
        <v>96</v>
      </c>
      <c r="AA24" s="55">
        <v>701200</v>
      </c>
      <c r="AB24" s="55">
        <v>701200</v>
      </c>
      <c r="AC24" s="38">
        <v>0</v>
      </c>
      <c r="AD24" s="38"/>
      <c r="AE24" s="38"/>
      <c r="AF24" s="38"/>
      <c r="AG24" s="38"/>
      <c r="AH24" s="38"/>
      <c r="AI24" s="38"/>
      <c r="AJ24" s="38"/>
      <c r="AK24" s="38">
        <v>0</v>
      </c>
      <c r="AL24" s="38">
        <v>0</v>
      </c>
      <c r="AM24" s="42">
        <v>701200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38"/>
      <c r="AW24" s="38"/>
      <c r="AX24" s="38"/>
      <c r="AY24" s="38">
        <v>0</v>
      </c>
    </row>
  </sheetData>
  <autoFilter ref="A2:AY24" xr:uid="{D05EB6A3-778F-46AB-AF2F-6174A01BBA36}">
    <filterColumn colId="16">
      <filters>
        <filter val="Factura Devuelta"/>
        <filter val="Factura No Radicada"/>
      </filters>
    </filterColumn>
  </autoFilter>
  <conditionalFormatting sqref="E1">
    <cfRule type="duplicateValues" dxfId="2" priority="3"/>
  </conditionalFormatting>
  <conditionalFormatting sqref="E2">
    <cfRule type="duplicateValues" dxfId="1" priority="2"/>
  </conditionalFormatting>
  <conditionalFormatting sqref="F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3:K24 AK3:AK15 AL16 AR17:AR19 AM20:AM24" xr:uid="{2E237E38-A312-4D3C-88B6-F669A8E59CA0}">
      <formula1>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119ED-E025-40A8-8DE8-8FCA112F39C4}">
  <dimension ref="B1:L42"/>
  <sheetViews>
    <sheetView showGridLines="0" topLeftCell="A6" zoomScaleNormal="100" workbookViewId="0">
      <selection activeCell="F11" sqref="F11"/>
    </sheetView>
  </sheetViews>
  <sheetFormatPr baseColWidth="10" defaultColWidth="10.90625" defaultRowHeight="12.5" x14ac:dyDescent="0.25"/>
  <cols>
    <col min="1" max="1" width="1" style="56" customWidth="1"/>
    <col min="2" max="2" width="10.90625" style="56"/>
    <col min="3" max="3" width="17.54296875" style="56" customWidth="1"/>
    <col min="4" max="4" width="11.54296875" style="56" customWidth="1"/>
    <col min="5" max="8" width="10.90625" style="56"/>
    <col min="9" max="9" width="22.54296875" style="56" customWidth="1"/>
    <col min="10" max="10" width="14" style="56" customWidth="1"/>
    <col min="11" max="11" width="1.81640625" style="56" customWidth="1"/>
    <col min="12" max="12" width="21" style="56" customWidth="1"/>
    <col min="13" max="13" width="5.81640625" style="56" customWidth="1"/>
    <col min="14" max="16384" width="10.90625" style="56"/>
  </cols>
  <sheetData>
    <row r="1" spans="2:10" ht="6" customHeight="1" thickBot="1" x14ac:dyDescent="0.3"/>
    <row r="2" spans="2:10" ht="19.5" customHeight="1" x14ac:dyDescent="0.25">
      <c r="B2" s="57"/>
      <c r="C2" s="58"/>
      <c r="D2" s="115" t="s">
        <v>105</v>
      </c>
      <c r="E2" s="116"/>
      <c r="F2" s="116"/>
      <c r="G2" s="116"/>
      <c r="H2" s="116"/>
      <c r="I2" s="117"/>
      <c r="J2" s="121" t="s">
        <v>13</v>
      </c>
    </row>
    <row r="3" spans="2:10" ht="15.75" customHeight="1" thickBot="1" x14ac:dyDescent="0.3">
      <c r="B3" s="59"/>
      <c r="C3" s="60"/>
      <c r="D3" s="118"/>
      <c r="E3" s="119"/>
      <c r="F3" s="119"/>
      <c r="G3" s="119"/>
      <c r="H3" s="119"/>
      <c r="I3" s="120"/>
      <c r="J3" s="122"/>
    </row>
    <row r="4" spans="2:10" ht="13" x14ac:dyDescent="0.25">
      <c r="B4" s="59"/>
      <c r="C4" s="60"/>
      <c r="D4" s="61"/>
      <c r="E4" s="62"/>
      <c r="F4" s="62"/>
      <c r="G4" s="62"/>
      <c r="H4" s="62"/>
      <c r="I4" s="63"/>
      <c r="J4" s="64"/>
    </row>
    <row r="5" spans="2:10" ht="13" x14ac:dyDescent="0.25">
      <c r="B5" s="59"/>
      <c r="C5" s="60"/>
      <c r="D5" s="65" t="s">
        <v>106</v>
      </c>
      <c r="E5" s="66"/>
      <c r="F5" s="66"/>
      <c r="G5" s="66"/>
      <c r="H5" s="66"/>
      <c r="I5" s="67"/>
      <c r="J5" s="67" t="s">
        <v>107</v>
      </c>
    </row>
    <row r="6" spans="2:10" ht="13.5" thickBot="1" x14ac:dyDescent="0.3">
      <c r="B6" s="68"/>
      <c r="C6" s="69"/>
      <c r="D6" s="70"/>
      <c r="E6" s="71"/>
      <c r="F6" s="71"/>
      <c r="G6" s="71"/>
      <c r="H6" s="71"/>
      <c r="I6" s="72"/>
      <c r="J6" s="73"/>
    </row>
    <row r="7" spans="2:10" x14ac:dyDescent="0.25">
      <c r="B7" s="74"/>
      <c r="J7" s="75"/>
    </row>
    <row r="8" spans="2:10" x14ac:dyDescent="0.25">
      <c r="B8" s="74"/>
      <c r="J8" s="75"/>
    </row>
    <row r="9" spans="2:10" x14ac:dyDescent="0.25">
      <c r="B9" s="74"/>
      <c r="C9" s="56" t="s">
        <v>144</v>
      </c>
      <c r="J9" s="75"/>
    </row>
    <row r="10" spans="2:10" ht="13" x14ac:dyDescent="0.3">
      <c r="B10" s="74"/>
      <c r="C10" s="76"/>
      <c r="E10" s="77"/>
      <c r="H10" s="78"/>
      <c r="J10" s="75"/>
    </row>
    <row r="11" spans="2:10" x14ac:dyDescent="0.25">
      <c r="B11" s="74"/>
      <c r="J11" s="75"/>
    </row>
    <row r="12" spans="2:10" ht="13" x14ac:dyDescent="0.3">
      <c r="B12" s="74"/>
      <c r="C12" s="76" t="s">
        <v>133</v>
      </c>
      <c r="J12" s="75"/>
    </row>
    <row r="13" spans="2:10" ht="13" x14ac:dyDescent="0.3">
      <c r="B13" s="74"/>
      <c r="C13" s="76" t="s">
        <v>134</v>
      </c>
      <c r="J13" s="75"/>
    </row>
    <row r="14" spans="2:10" x14ac:dyDescent="0.25">
      <c r="B14" s="74"/>
      <c r="J14" s="75"/>
    </row>
    <row r="15" spans="2:10" x14ac:dyDescent="0.25">
      <c r="B15" s="74"/>
      <c r="C15" s="56" t="s">
        <v>135</v>
      </c>
      <c r="J15" s="75"/>
    </row>
    <row r="16" spans="2:10" x14ac:dyDescent="0.25">
      <c r="B16" s="74"/>
      <c r="C16" s="79"/>
      <c r="J16" s="75"/>
    </row>
    <row r="17" spans="2:12" ht="13" x14ac:dyDescent="0.25">
      <c r="B17" s="74"/>
      <c r="C17" s="56" t="s">
        <v>136</v>
      </c>
      <c r="D17" s="77"/>
      <c r="H17" s="80" t="s">
        <v>108</v>
      </c>
      <c r="I17" s="81" t="s">
        <v>109</v>
      </c>
      <c r="J17" s="75"/>
    </row>
    <row r="18" spans="2:12" ht="13" x14ac:dyDescent="0.3">
      <c r="B18" s="74"/>
      <c r="C18" s="76" t="s">
        <v>110</v>
      </c>
      <c r="D18" s="76"/>
      <c r="E18" s="76"/>
      <c r="F18" s="76"/>
      <c r="H18" s="82">
        <v>22</v>
      </c>
      <c r="I18" s="83">
        <v>10980462</v>
      </c>
      <c r="J18" s="75"/>
    </row>
    <row r="19" spans="2:12" x14ac:dyDescent="0.25">
      <c r="B19" s="74"/>
      <c r="C19" s="56" t="s">
        <v>111</v>
      </c>
      <c r="H19" s="84">
        <v>13</v>
      </c>
      <c r="I19" s="85">
        <v>3681982</v>
      </c>
      <c r="J19" s="75"/>
    </row>
    <row r="20" spans="2:12" x14ac:dyDescent="0.25">
      <c r="B20" s="74"/>
      <c r="C20" s="56" t="s">
        <v>112</v>
      </c>
      <c r="H20" s="108">
        <v>1</v>
      </c>
      <c r="I20" s="85">
        <v>701200</v>
      </c>
      <c r="J20" s="75"/>
    </row>
    <row r="21" spans="2:12" x14ac:dyDescent="0.25">
      <c r="B21" s="74"/>
      <c r="C21" s="56" t="s">
        <v>113</v>
      </c>
      <c r="H21" s="108">
        <v>5</v>
      </c>
      <c r="I21" s="85">
        <v>3506000</v>
      </c>
      <c r="J21" s="75"/>
    </row>
    <row r="22" spans="2:12" x14ac:dyDescent="0.25">
      <c r="B22" s="74"/>
      <c r="C22" s="56" t="s">
        <v>114</v>
      </c>
      <c r="H22" s="84">
        <v>0</v>
      </c>
      <c r="I22" s="85">
        <v>0</v>
      </c>
      <c r="J22" s="75"/>
    </row>
    <row r="23" spans="2:12" x14ac:dyDescent="0.25">
      <c r="B23" s="74"/>
      <c r="C23" s="56" t="s">
        <v>115</v>
      </c>
      <c r="H23" s="84">
        <v>0</v>
      </c>
      <c r="I23" s="85">
        <v>0</v>
      </c>
      <c r="J23" s="75"/>
    </row>
    <row r="24" spans="2:12" ht="13" thickBot="1" x14ac:dyDescent="0.3">
      <c r="B24" s="74"/>
      <c r="C24" s="56" t="s">
        <v>116</v>
      </c>
      <c r="H24" s="86">
        <v>0</v>
      </c>
      <c r="I24" s="87">
        <v>0</v>
      </c>
      <c r="J24" s="75"/>
    </row>
    <row r="25" spans="2:12" ht="13" x14ac:dyDescent="0.3">
      <c r="B25" s="74"/>
      <c r="C25" s="76" t="s">
        <v>117</v>
      </c>
      <c r="D25" s="76"/>
      <c r="E25" s="76"/>
      <c r="F25" s="76"/>
      <c r="H25" s="82">
        <f>H19+H20+H21+H22+H24+H23</f>
        <v>19</v>
      </c>
      <c r="I25" s="83">
        <f>I19+I20+I21+I22+I24+I23</f>
        <v>7889182</v>
      </c>
      <c r="J25" s="75"/>
    </row>
    <row r="26" spans="2:12" x14ac:dyDescent="0.25">
      <c r="B26" s="74"/>
      <c r="C26" s="56" t="s">
        <v>118</v>
      </c>
      <c r="H26" s="84">
        <v>0</v>
      </c>
      <c r="I26" s="85">
        <v>0</v>
      </c>
      <c r="J26" s="75"/>
      <c r="L26" s="109"/>
    </row>
    <row r="27" spans="2:12" ht="13.5" thickBot="1" x14ac:dyDescent="0.3">
      <c r="B27" s="74"/>
      <c r="C27" s="56" t="s">
        <v>56</v>
      </c>
      <c r="H27" s="86">
        <v>3</v>
      </c>
      <c r="I27" s="87">
        <v>3091280</v>
      </c>
      <c r="J27" s="75"/>
      <c r="L27" s="110"/>
    </row>
    <row r="28" spans="2:12" ht="13" x14ac:dyDescent="0.3">
      <c r="B28" s="74"/>
      <c r="C28" s="76" t="s">
        <v>119</v>
      </c>
      <c r="D28" s="76"/>
      <c r="E28" s="76"/>
      <c r="F28" s="76"/>
      <c r="H28" s="82">
        <f>H26+H27</f>
        <v>3</v>
      </c>
      <c r="I28" s="83">
        <f>I26+I27</f>
        <v>3091280</v>
      </c>
      <c r="J28" s="75"/>
      <c r="L28" s="111"/>
    </row>
    <row r="29" spans="2:12" ht="13.5" thickBot="1" x14ac:dyDescent="0.35">
      <c r="B29" s="74"/>
      <c r="C29" s="56" t="s">
        <v>120</v>
      </c>
      <c r="D29" s="76"/>
      <c r="E29" s="76"/>
      <c r="F29" s="76"/>
      <c r="H29" s="86">
        <v>0</v>
      </c>
      <c r="I29" s="87">
        <v>0</v>
      </c>
      <c r="J29" s="75"/>
      <c r="L29" s="111"/>
    </row>
    <row r="30" spans="2:12" ht="13" x14ac:dyDescent="0.3">
      <c r="B30" s="74"/>
      <c r="C30" s="76" t="s">
        <v>121</v>
      </c>
      <c r="D30" s="76"/>
      <c r="E30" s="76"/>
      <c r="F30" s="76"/>
      <c r="H30" s="84">
        <f>H29</f>
        <v>0</v>
      </c>
      <c r="I30" s="85">
        <f>I29</f>
        <v>0</v>
      </c>
      <c r="J30" s="75"/>
    </row>
    <row r="31" spans="2:12" ht="13" x14ac:dyDescent="0.3">
      <c r="B31" s="74"/>
      <c r="C31" s="76"/>
      <c r="D31" s="76"/>
      <c r="E31" s="76"/>
      <c r="F31" s="76"/>
      <c r="H31" s="88"/>
      <c r="I31" s="83"/>
      <c r="J31" s="75"/>
    </row>
    <row r="32" spans="2:12" ht="13.5" thickBot="1" x14ac:dyDescent="0.35">
      <c r="B32" s="74"/>
      <c r="C32" s="76" t="s">
        <v>122</v>
      </c>
      <c r="D32" s="76"/>
      <c r="H32" s="89">
        <f>H25+H28+H30</f>
        <v>22</v>
      </c>
      <c r="I32" s="90">
        <f>I25+I28+I30</f>
        <v>10980462</v>
      </c>
      <c r="J32" s="75"/>
    </row>
    <row r="33" spans="2:10" ht="13.5" thickTop="1" x14ac:dyDescent="0.3">
      <c r="B33" s="74"/>
      <c r="C33" s="76"/>
      <c r="D33" s="76"/>
      <c r="H33" s="91">
        <f>+H18-H32</f>
        <v>0</v>
      </c>
      <c r="I33" s="85">
        <f>+I18-I32</f>
        <v>0</v>
      </c>
      <c r="J33" s="75"/>
    </row>
    <row r="34" spans="2:10" x14ac:dyDescent="0.25">
      <c r="B34" s="74"/>
      <c r="G34" s="91"/>
      <c r="H34" s="91"/>
      <c r="I34" s="91"/>
      <c r="J34" s="75"/>
    </row>
    <row r="35" spans="2:10" x14ac:dyDescent="0.25">
      <c r="B35" s="74"/>
      <c r="G35" s="91"/>
      <c r="H35" s="91"/>
      <c r="I35" s="91"/>
      <c r="J35" s="75"/>
    </row>
    <row r="36" spans="2:10" ht="13" x14ac:dyDescent="0.3">
      <c r="B36" s="74"/>
      <c r="C36" s="76"/>
      <c r="G36" s="91"/>
      <c r="H36" s="91"/>
      <c r="I36" s="91"/>
      <c r="J36" s="75"/>
    </row>
    <row r="37" spans="2:10" ht="13.5" thickBot="1" x14ac:dyDescent="0.35">
      <c r="B37" s="74"/>
      <c r="C37" s="92" t="s">
        <v>142</v>
      </c>
      <c r="D37" s="93"/>
      <c r="H37" s="92" t="s">
        <v>123</v>
      </c>
      <c r="I37" s="93"/>
      <c r="J37" s="75"/>
    </row>
    <row r="38" spans="2:10" ht="13" x14ac:dyDescent="0.3">
      <c r="B38" s="74"/>
      <c r="C38" s="76" t="s">
        <v>143</v>
      </c>
      <c r="D38" s="91"/>
      <c r="H38" s="94" t="s">
        <v>124</v>
      </c>
      <c r="I38" s="91"/>
      <c r="J38" s="75"/>
    </row>
    <row r="39" spans="2:10" ht="13" x14ac:dyDescent="0.3">
      <c r="B39" s="74"/>
      <c r="C39" s="76" t="s">
        <v>141</v>
      </c>
      <c r="H39" s="76" t="s">
        <v>125</v>
      </c>
      <c r="I39" s="91"/>
      <c r="J39" s="75"/>
    </row>
    <row r="40" spans="2:10" x14ac:dyDescent="0.25">
      <c r="B40" s="74"/>
      <c r="G40" s="91"/>
      <c r="H40" s="91"/>
      <c r="I40" s="91"/>
      <c r="J40" s="75"/>
    </row>
    <row r="41" spans="2:10" ht="12.75" customHeight="1" x14ac:dyDescent="0.25">
      <c r="B41" s="74"/>
      <c r="C41" s="123" t="s">
        <v>126</v>
      </c>
      <c r="D41" s="123"/>
      <c r="E41" s="123"/>
      <c r="F41" s="123"/>
      <c r="G41" s="123"/>
      <c r="H41" s="123"/>
      <c r="I41" s="123"/>
      <c r="J41" s="75"/>
    </row>
    <row r="42" spans="2:10" ht="18.75" customHeight="1" thickBot="1" x14ac:dyDescent="0.3">
      <c r="B42" s="95"/>
      <c r="C42" s="96"/>
      <c r="D42" s="96"/>
      <c r="E42" s="96"/>
      <c r="F42" s="96"/>
      <c r="G42" s="96"/>
      <c r="H42" s="96"/>
      <c r="I42" s="96"/>
      <c r="J42" s="9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9893-AFBA-4127-8AEE-B954D6029AA5}">
  <dimension ref="B1:J37"/>
  <sheetViews>
    <sheetView showGridLines="0" tabSelected="1" zoomScale="84" zoomScaleNormal="84" zoomScaleSheetLayoutView="100" workbookViewId="0">
      <selection activeCell="D10" sqref="D10"/>
    </sheetView>
  </sheetViews>
  <sheetFormatPr baseColWidth="10" defaultColWidth="11.453125" defaultRowHeight="12.5" x14ac:dyDescent="0.25"/>
  <cols>
    <col min="1" max="1" width="4.453125" style="56" customWidth="1"/>
    <col min="2" max="2" width="11.453125" style="56"/>
    <col min="3" max="3" width="12.81640625" style="56" customWidth="1"/>
    <col min="4" max="4" width="22" style="56" customWidth="1"/>
    <col min="5" max="8" width="11.453125" style="56"/>
    <col min="9" max="9" width="24.81640625" style="56" customWidth="1"/>
    <col min="10" max="10" width="12.54296875" style="56" customWidth="1"/>
    <col min="11" max="11" width="1.81640625" style="56" customWidth="1"/>
    <col min="12" max="16384" width="11.453125" style="56"/>
  </cols>
  <sheetData>
    <row r="1" spans="2:10" ht="18" customHeight="1" thickBot="1" x14ac:dyDescent="0.3"/>
    <row r="2" spans="2:10" ht="19.5" customHeight="1" x14ac:dyDescent="0.25">
      <c r="B2" s="57"/>
      <c r="C2" s="58"/>
      <c r="D2" s="115" t="s">
        <v>127</v>
      </c>
      <c r="E2" s="116"/>
      <c r="F2" s="116"/>
      <c r="G2" s="116"/>
      <c r="H2" s="116"/>
      <c r="I2" s="117"/>
      <c r="J2" s="121" t="s">
        <v>13</v>
      </c>
    </row>
    <row r="3" spans="2:10" ht="15.75" customHeight="1" thickBot="1" x14ac:dyDescent="0.3">
      <c r="B3" s="59"/>
      <c r="C3" s="60"/>
      <c r="D3" s="118"/>
      <c r="E3" s="119"/>
      <c r="F3" s="119"/>
      <c r="G3" s="119"/>
      <c r="H3" s="119"/>
      <c r="I3" s="120"/>
      <c r="J3" s="122"/>
    </row>
    <row r="4" spans="2:10" ht="13" x14ac:dyDescent="0.25">
      <c r="B4" s="59"/>
      <c r="C4" s="60"/>
      <c r="E4" s="62"/>
      <c r="F4" s="62"/>
      <c r="G4" s="62"/>
      <c r="H4" s="62"/>
      <c r="I4" s="63"/>
      <c r="J4" s="64"/>
    </row>
    <row r="5" spans="2:10" ht="13" x14ac:dyDescent="0.25">
      <c r="B5" s="59"/>
      <c r="C5" s="60"/>
      <c r="D5" s="124" t="s">
        <v>128</v>
      </c>
      <c r="E5" s="125"/>
      <c r="F5" s="125"/>
      <c r="G5" s="125"/>
      <c r="H5" s="125"/>
      <c r="I5" s="126"/>
      <c r="J5" s="67" t="s">
        <v>14</v>
      </c>
    </row>
    <row r="6" spans="2:10" ht="13.5" thickBot="1" x14ac:dyDescent="0.3">
      <c r="B6" s="68"/>
      <c r="C6" s="69"/>
      <c r="D6" s="70"/>
      <c r="E6" s="71"/>
      <c r="F6" s="71"/>
      <c r="G6" s="71"/>
      <c r="H6" s="71"/>
      <c r="I6" s="72"/>
      <c r="J6" s="73"/>
    </row>
    <row r="7" spans="2:10" x14ac:dyDescent="0.25">
      <c r="B7" s="74"/>
      <c r="J7" s="75"/>
    </row>
    <row r="8" spans="2:10" x14ac:dyDescent="0.25">
      <c r="B8" s="74"/>
      <c r="J8" s="75"/>
    </row>
    <row r="9" spans="2:10" x14ac:dyDescent="0.25">
      <c r="B9" s="74"/>
      <c r="C9" s="56" t="str">
        <f>+'FOR-CSA-018'!C9</f>
        <v>Santiago de Cali, mayo 05 2025</v>
      </c>
      <c r="D9" s="78"/>
      <c r="E9" s="77"/>
      <c r="J9" s="75"/>
    </row>
    <row r="10" spans="2:10" ht="13" x14ac:dyDescent="0.3">
      <c r="B10" s="74"/>
      <c r="C10" s="76"/>
      <c r="J10" s="75"/>
    </row>
    <row r="11" spans="2:10" ht="13" x14ac:dyDescent="0.3">
      <c r="B11" s="74"/>
      <c r="C11" s="76" t="str">
        <f>+'FOR-CSA-018'!C12</f>
        <v>Señores : VITAL GROUP FFED</v>
      </c>
      <c r="J11" s="75"/>
    </row>
    <row r="12" spans="2:10" ht="13" x14ac:dyDescent="0.3">
      <c r="B12" s="74"/>
      <c r="C12" s="76" t="str">
        <f>+'FOR-CSA-018'!C13</f>
        <v>NIT: 901076756</v>
      </c>
      <c r="J12" s="75"/>
    </row>
    <row r="13" spans="2:10" x14ac:dyDescent="0.25">
      <c r="B13" s="74"/>
      <c r="J13" s="75"/>
    </row>
    <row r="14" spans="2:10" x14ac:dyDescent="0.25">
      <c r="B14" s="74"/>
      <c r="C14" s="56" t="s">
        <v>129</v>
      </c>
      <c r="J14" s="75"/>
    </row>
    <row r="15" spans="2:10" x14ac:dyDescent="0.25">
      <c r="B15" s="74"/>
      <c r="C15" s="79"/>
      <c r="J15" s="75"/>
    </row>
    <row r="16" spans="2:10" ht="13" x14ac:dyDescent="0.3">
      <c r="B16" s="74"/>
      <c r="C16" s="98"/>
      <c r="D16" s="77"/>
      <c r="H16" s="99" t="s">
        <v>108</v>
      </c>
      <c r="I16" s="99" t="s">
        <v>109</v>
      </c>
      <c r="J16" s="75"/>
    </row>
    <row r="17" spans="2:10" ht="13" x14ac:dyDescent="0.3">
      <c r="B17" s="74"/>
      <c r="C17" s="76" t="str">
        <f>+'FOR-CSA-018'!C17</f>
        <v>Con Corte al dia: 30/04/2025</v>
      </c>
      <c r="D17" s="76"/>
      <c r="E17" s="76"/>
      <c r="F17" s="76"/>
      <c r="H17" s="100">
        <f>+SUM(H18:H23)</f>
        <v>19</v>
      </c>
      <c r="I17" s="101">
        <f>+SUM(I18:I23)</f>
        <v>7889182</v>
      </c>
      <c r="J17" s="75"/>
    </row>
    <row r="18" spans="2:10" x14ac:dyDescent="0.25">
      <c r="B18" s="74"/>
      <c r="C18" s="56" t="s">
        <v>111</v>
      </c>
      <c r="H18" s="102">
        <f>+'FOR-CSA-018'!H19</f>
        <v>13</v>
      </c>
      <c r="I18" s="103">
        <f>+'FOR-CSA-018'!I19</f>
        <v>3681982</v>
      </c>
      <c r="J18" s="75"/>
    </row>
    <row r="19" spans="2:10" x14ac:dyDescent="0.25">
      <c r="B19" s="74"/>
      <c r="C19" s="56" t="s">
        <v>112</v>
      </c>
      <c r="H19" s="102">
        <f>+'FOR-CSA-018'!H20</f>
        <v>1</v>
      </c>
      <c r="I19" s="103">
        <f>+'FOR-CSA-018'!I20</f>
        <v>701200</v>
      </c>
      <c r="J19" s="75"/>
    </row>
    <row r="20" spans="2:10" x14ac:dyDescent="0.25">
      <c r="B20" s="74"/>
      <c r="C20" s="56" t="s">
        <v>113</v>
      </c>
      <c r="H20" s="102">
        <f>+'FOR-CSA-018'!H21</f>
        <v>5</v>
      </c>
      <c r="I20" s="103">
        <f>+'FOR-CSA-018'!I21</f>
        <v>3506000</v>
      </c>
      <c r="J20" s="75"/>
    </row>
    <row r="21" spans="2:10" x14ac:dyDescent="0.25">
      <c r="B21" s="74"/>
      <c r="C21" s="56" t="s">
        <v>114</v>
      </c>
      <c r="H21" s="102">
        <f>+'FOR-CSA-018'!H22</f>
        <v>0</v>
      </c>
      <c r="I21" s="103">
        <f>+'FOR-CSA-018'!I22</f>
        <v>0</v>
      </c>
      <c r="J21" s="75"/>
    </row>
    <row r="22" spans="2:10" x14ac:dyDescent="0.25">
      <c r="B22" s="74"/>
      <c r="C22" s="56" t="s">
        <v>115</v>
      </c>
      <c r="H22" s="102">
        <f>+'FOR-CSA-018'!H23</f>
        <v>0</v>
      </c>
      <c r="I22" s="103">
        <f>+'FOR-CSA-018'!I23</f>
        <v>0</v>
      </c>
      <c r="J22" s="75"/>
    </row>
    <row r="23" spans="2:10" x14ac:dyDescent="0.25">
      <c r="B23" s="74"/>
      <c r="C23" s="56" t="s">
        <v>130</v>
      </c>
      <c r="H23" s="102">
        <f>+'FOR-CSA-018'!H24</f>
        <v>0</v>
      </c>
      <c r="I23" s="103">
        <f>+'FOR-CSA-018'!I24</f>
        <v>0</v>
      </c>
      <c r="J23" s="75"/>
    </row>
    <row r="24" spans="2:10" ht="13" x14ac:dyDescent="0.3">
      <c r="B24" s="74"/>
      <c r="C24" s="76" t="s">
        <v>131</v>
      </c>
      <c r="D24" s="76"/>
      <c r="E24" s="76"/>
      <c r="F24" s="76"/>
      <c r="H24" s="100">
        <f>SUM(H18:H23)</f>
        <v>19</v>
      </c>
      <c r="I24" s="101">
        <f>+SUBTOTAL(9,I18:I23)</f>
        <v>7889182</v>
      </c>
      <c r="J24" s="75"/>
    </row>
    <row r="25" spans="2:10" ht="13.5" thickBot="1" x14ac:dyDescent="0.35">
      <c r="B25" s="74"/>
      <c r="C25" s="76"/>
      <c r="D25" s="76"/>
      <c r="H25" s="104"/>
      <c r="I25" s="105"/>
      <c r="J25" s="75"/>
    </row>
    <row r="26" spans="2:10" ht="13.5" thickTop="1" x14ac:dyDescent="0.3">
      <c r="B26" s="74"/>
      <c r="C26" s="76"/>
      <c r="D26" s="76"/>
      <c r="H26" s="91"/>
      <c r="I26" s="85"/>
      <c r="J26" s="75"/>
    </row>
    <row r="27" spans="2:10" ht="13" x14ac:dyDescent="0.3">
      <c r="B27" s="74"/>
      <c r="C27" s="76"/>
      <c r="D27" s="76"/>
      <c r="H27" s="91"/>
      <c r="I27" s="85"/>
      <c r="J27" s="75"/>
    </row>
    <row r="28" spans="2:10" ht="13" x14ac:dyDescent="0.3">
      <c r="B28" s="74"/>
      <c r="C28" s="76"/>
      <c r="D28" s="76"/>
      <c r="H28" s="91"/>
      <c r="I28" s="85"/>
      <c r="J28" s="75"/>
    </row>
    <row r="29" spans="2:10" x14ac:dyDescent="0.25">
      <c r="B29" s="74"/>
      <c r="G29" s="91"/>
      <c r="H29" s="91"/>
      <c r="I29" s="91"/>
      <c r="J29" s="75"/>
    </row>
    <row r="30" spans="2:10" ht="13.5" thickBot="1" x14ac:dyDescent="0.35">
      <c r="B30" s="74"/>
      <c r="C30" s="92" t="str">
        <f>+'FOR-CSA-018'!C37</f>
        <v>Diana Clara Toro Raigosa</v>
      </c>
      <c r="D30" s="92"/>
      <c r="G30" s="92" t="str">
        <f>+'FOR-CSA-018'!H37</f>
        <v>Lizeth Ome G.</v>
      </c>
      <c r="H30" s="93"/>
      <c r="I30" s="91"/>
      <c r="J30" s="75"/>
    </row>
    <row r="31" spans="2:10" ht="13" x14ac:dyDescent="0.3">
      <c r="B31" s="74"/>
      <c r="C31" s="94" t="str">
        <f>+'FOR-CSA-018'!C38</f>
        <v>Gerente</v>
      </c>
      <c r="D31" s="94"/>
      <c r="G31" s="94" t="str">
        <f>+'FOR-CSA-018'!H38</f>
        <v>Cartera - Cuentas Salud</v>
      </c>
      <c r="H31" s="91"/>
      <c r="I31" s="91"/>
      <c r="J31" s="75"/>
    </row>
    <row r="32" spans="2:10" ht="13" x14ac:dyDescent="0.3">
      <c r="B32" s="74"/>
      <c r="C32" s="94" t="str">
        <f>+'FOR-CSA-018'!C39</f>
        <v xml:space="preserve"> VITAL GROUP FFED</v>
      </c>
      <c r="D32" s="94"/>
      <c r="G32" s="94" t="str">
        <f>+'FOR-CSA-018'!H39</f>
        <v>EPS Comfenalco Valle.</v>
      </c>
      <c r="H32" s="91"/>
      <c r="I32" s="91"/>
      <c r="J32" s="75"/>
    </row>
    <row r="33" spans="2:10" ht="13" x14ac:dyDescent="0.3">
      <c r="B33" s="74"/>
      <c r="C33" s="94"/>
      <c r="D33" s="94"/>
      <c r="G33" s="94"/>
      <c r="H33" s="91"/>
      <c r="I33" s="91"/>
      <c r="J33" s="75"/>
    </row>
    <row r="34" spans="2:10" ht="13" x14ac:dyDescent="0.3">
      <c r="B34" s="74"/>
      <c r="C34" s="94"/>
      <c r="D34" s="94"/>
      <c r="G34" s="94"/>
      <c r="H34" s="91"/>
      <c r="I34" s="91"/>
      <c r="J34" s="75"/>
    </row>
    <row r="35" spans="2:10" ht="14" x14ac:dyDescent="0.25">
      <c r="B35" s="74"/>
      <c r="C35" s="127" t="s">
        <v>132</v>
      </c>
      <c r="D35" s="127"/>
      <c r="E35" s="127"/>
      <c r="F35" s="127"/>
      <c r="G35" s="127"/>
      <c r="H35" s="127"/>
      <c r="I35" s="127"/>
      <c r="J35" s="75"/>
    </row>
    <row r="36" spans="2:10" ht="13" x14ac:dyDescent="0.3">
      <c r="B36" s="74"/>
      <c r="C36" s="94"/>
      <c r="D36" s="94"/>
      <c r="G36" s="94"/>
      <c r="H36" s="91"/>
      <c r="I36" s="91"/>
      <c r="J36" s="75"/>
    </row>
    <row r="37" spans="2:10" ht="18.75" customHeight="1" thickBot="1" x14ac:dyDescent="0.3">
      <c r="B37" s="95"/>
      <c r="C37" s="96"/>
      <c r="D37" s="96"/>
      <c r="E37" s="96"/>
      <c r="F37" s="96"/>
      <c r="G37" s="93"/>
      <c r="H37" s="93"/>
      <c r="I37" s="93"/>
      <c r="J37" s="9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2025-05-26T19:26:55Z</cp:lastPrinted>
  <dcterms:created xsi:type="dcterms:W3CDTF">2022-06-01T14:39:12Z</dcterms:created>
  <dcterms:modified xsi:type="dcterms:W3CDTF">2025-05-26T19:27:00Z</dcterms:modified>
</cp:coreProperties>
</file>