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5000737 RESONANCIA DE OCCIDENTE RIDOC LTDA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calcPr calcId="152511"/>
  <pivotCaches>
    <pivotCache cacheId="2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3"/>
  <c r="H28" i="3"/>
  <c r="I26" i="3"/>
  <c r="H26" i="3"/>
  <c r="I23" i="3"/>
  <c r="H23" i="3"/>
  <c r="H31" i="3" s="1"/>
  <c r="I31" i="3" l="1"/>
  <c r="N1" i="2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AD4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OCTUBRE 2023</t>
        </r>
      </text>
    </comment>
  </commentList>
</comments>
</file>

<file path=xl/sharedStrings.xml><?xml version="1.0" encoding="utf-8"?>
<sst xmlns="http://schemas.openxmlformats.org/spreadsheetml/2006/main" count="152" uniqueCount="112">
  <si>
    <t>NOMBRE TERCERO</t>
  </si>
  <si>
    <t>PLAN</t>
  </si>
  <si>
    <t>FACTURA</t>
  </si>
  <si>
    <t>FECHA FACTURA</t>
  </si>
  <si>
    <t>ENVIO</t>
  </si>
  <si>
    <t>FECHA ENVIO</t>
  </si>
  <si>
    <t>FECHA RADICACION</t>
  </si>
  <si>
    <t>TOTAL FACTURA</t>
  </si>
  <si>
    <t>RETENCION</t>
  </si>
  <si>
    <t>VALOR ABONO</t>
  </si>
  <si>
    <t>SALDO A COBRAR</t>
  </si>
  <si>
    <t>EDAD</t>
  </si>
  <si>
    <t>PACIENTE ID</t>
  </si>
  <si>
    <t>NOMBRE PACIENTE</t>
  </si>
  <si>
    <t>FECHA INGRESO</t>
  </si>
  <si>
    <t>NIT 890303093</t>
  </si>
  <si>
    <t>COMFENALCO EPS</t>
  </si>
  <si>
    <t>COMFENALCO POS CONTRIBUTIVO</t>
  </si>
  <si>
    <t>RI 107618</t>
  </si>
  <si>
    <t>                  14.639.580</t>
  </si>
  <si>
    <t>                            3.396.144</t>
  </si>
  <si>
    <t>Mas de 360</t>
  </si>
  <si>
    <t>CC1110284288</t>
  </si>
  <si>
    <t>SANTIAGO PERDOMO SOLANO</t>
  </si>
  <si>
    <t>COMFENALCO SUBSIDIADO POS</t>
  </si>
  <si>
    <t>RI 108017</t>
  </si>
  <si>
    <t>                     6.147.036</t>
  </si>
  <si>
    <t>                                 991.284</t>
  </si>
  <si>
    <t>181 a 360</t>
  </si>
  <si>
    <t>CC1130596769</t>
  </si>
  <si>
    <t>FABIO ALEJANDRO SANCHEZ CHAPETON</t>
  </si>
  <si>
    <t>TERCERO</t>
  </si>
  <si>
    <t>TOTALES</t>
  </si>
  <si>
    <t>                  20.786.616</t>
  </si>
  <si>
    <t>                            4.387.428</t>
  </si>
  <si>
    <t>RESONANCIA DE OCCIDENTE RIDOC LTDA.</t>
  </si>
  <si>
    <t>RI107618</t>
  </si>
  <si>
    <t>RI108017</t>
  </si>
  <si>
    <t>Llave</t>
  </si>
  <si>
    <t>805000737_RI107618</t>
  </si>
  <si>
    <t>805000737_RI108017</t>
  </si>
  <si>
    <t>Fecha de radicación EPS</t>
  </si>
  <si>
    <t>NIT</t>
  </si>
  <si>
    <t>Estado de Factura EPS Agosto 24</t>
  </si>
  <si>
    <t>Boxalud</t>
  </si>
  <si>
    <t>Para respuesta prestador</t>
  </si>
  <si>
    <t>Finalizada</t>
  </si>
  <si>
    <t>Valor compensacion SAP</t>
  </si>
  <si>
    <t>Doc compensacion</t>
  </si>
  <si>
    <t>Valor TF</t>
  </si>
  <si>
    <t>Fecha decompensacion</t>
  </si>
  <si>
    <t>Fecha de corte</t>
  </si>
  <si>
    <t>Por pagar SAP</t>
  </si>
  <si>
    <t>P- abiertas DOC</t>
  </si>
  <si>
    <t>15.03.2024</t>
  </si>
  <si>
    <t xml:space="preserve">Valor total bruto </t>
  </si>
  <si>
    <t xml:space="preserve">Valor radicado </t>
  </si>
  <si>
    <t>Valor Pagar</t>
  </si>
  <si>
    <t>Valor glosa pendiente</t>
  </si>
  <si>
    <t>Valor glosa aceptada</t>
  </si>
  <si>
    <t>25.10.2023</t>
  </si>
  <si>
    <t>FACTURA PENDIENTE EN PROGRAMACION DE PAGO - GLOSA ACEPTADA POR LA IPS</t>
  </si>
  <si>
    <t>GLOSA PENDIENTE POR CONTESTAR IPS</t>
  </si>
  <si>
    <t>Observacion objeccion</t>
  </si>
  <si>
    <t>AUTORIZACION SE DEVUELVE SOPORTES DE MULTIFACTURA CONRIBUTIVA LOSUSUARIOS PERTENECEN A R.SUSBIDIADO DEBEN ESTAR FACTURADO POR APARTE DE FACTURA CONTRIBUTIVA.USUARIOS RC 1107510993CC 16752191-RC 1114555287-RC 1151973438-MILENA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</si>
  <si>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</si>
  <si>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</si>
  <si>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</si>
  <si>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</si>
  <si>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</si>
  <si>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</si>
  <si>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</si>
  <si>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</si>
  <si>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</si>
  <si>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</si>
  <si>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</si>
  <si>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</si>
  <si>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</si>
  <si>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</si>
  <si>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</si>
  <si>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</si>
  <si>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</si>
  <si>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</si>
  <si>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</si>
  <si>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</si>
  <si>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</si>
  <si>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</si>
  <si>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</si>
  <si>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</si>
  <si>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 xml:space="preserve">Cant. Facturas </t>
  </si>
  <si>
    <t xml:space="preserve">Saldo IPS </t>
  </si>
  <si>
    <t xml:space="preserve">Valor glosa aceptada </t>
  </si>
  <si>
    <t>Señores: RIDOC LTDA</t>
  </si>
  <si>
    <t>NIT: 805000737</t>
  </si>
  <si>
    <t>Santiago de Cali, Agosto 24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</si>
  <si>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</si>
  <si>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</si>
  <si>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</si>
  <si>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</si>
  <si>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</si>
  <si>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</si>
  <si>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</si>
  <si>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</si>
  <si>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</si>
  <si>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</si>
  <si>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</si>
  <si>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</si>
  <si>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</si>
  <si>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FACTURA-GLOSA ACEPTADA POR LA IPS ( $ )</t>
  </si>
  <si>
    <t>A continuacion me permito remitir nuestra respuesta al estado de cartera presentado en la fecha:21/08/2024</t>
  </si>
  <si>
    <t>Sandra Marmolejo Osorio</t>
  </si>
  <si>
    <t>Departamento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</si>
</sst>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9"/>
      <color rgb="FFFFFFFF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74747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0" fillId="0" borderId="0"/>
    <xf numFmtId="167" fontId="3" fillId="0" borderId="0" applyFont="0" applyFill="0" applyBorder="0" applyAlignment="0" applyProtection="0"/>
  </cellStyleXfs>
  <cellXfs count="145">
    <xf numFmtId="0" fontId="0" fillId="0" borderId="0" xfId="0"/>
    <xf numFmtId="0" fontId="1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14" fontId="2" fillId="2" borderId="4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0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2" borderId="4" xfId="0" applyFont="1" applyFill="1" applyBorder="1" applyAlignment="1"/>
    <xf numFmtId="14" fontId="5" fillId="2" borderId="4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0" fillId="0" borderId="0" xfId="0" applyFont="1" applyAlignment="1"/>
    <xf numFmtId="0" fontId="0" fillId="4" borderId="5" xfId="0" applyFont="1" applyFill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4" fontId="5" fillId="2" borderId="7" xfId="0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0" fillId="0" borderId="5" xfId="0" applyFont="1" applyBorder="1" applyAlignment="1"/>
    <xf numFmtId="0" fontId="7" fillId="7" borderId="5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7" fillId="0" borderId="2" xfId="1" applyNumberFormat="1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right"/>
    </xf>
    <xf numFmtId="0" fontId="7" fillId="8" borderId="5" xfId="0" applyFont="1" applyFill="1" applyBorder="1" applyAlignment="1">
      <alignment horizontal="center" vertical="center" wrapText="1"/>
    </xf>
    <xf numFmtId="165" fontId="7" fillId="7" borderId="5" xfId="1" applyNumberFormat="1" applyFont="1" applyFill="1" applyBorder="1" applyAlignment="1">
      <alignment horizontal="center" vertical="center" wrapText="1"/>
    </xf>
    <xf numFmtId="14" fontId="0" fillId="0" borderId="5" xfId="0" applyNumberFormat="1" applyFont="1" applyBorder="1" applyAlignment="1"/>
    <xf numFmtId="165" fontId="0" fillId="0" borderId="5" xfId="1" applyNumberFormat="1" applyFont="1" applyBorder="1"/>
    <xf numFmtId="0" fontId="0" fillId="0" borderId="5" xfId="0" applyFont="1" applyBorder="1"/>
    <xf numFmtId="165" fontId="0" fillId="0" borderId="0" xfId="1" applyNumberFormat="1" applyFont="1" applyAlignment="1">
      <alignment horizontal="left"/>
    </xf>
    <xf numFmtId="165" fontId="5" fillId="2" borderId="4" xfId="1" applyNumberFormat="1" applyFont="1" applyFill="1" applyBorder="1" applyAlignment="1">
      <alignment horizontal="left"/>
    </xf>
    <xf numFmtId="165" fontId="7" fillId="0" borderId="2" xfId="1" applyNumberFormat="1" applyFont="1" applyFill="1" applyBorder="1" applyAlignment="1">
      <alignment horizontal="left" wrapText="1"/>
    </xf>
    <xf numFmtId="3" fontId="5" fillId="2" borderId="4" xfId="0" applyNumberFormat="1" applyFont="1" applyFill="1" applyBorder="1" applyAlignment="1"/>
    <xf numFmtId="165" fontId="0" fillId="0" borderId="5" xfId="1" applyNumberFormat="1" applyFont="1" applyBorder="1" applyAlignment="1"/>
    <xf numFmtId="165" fontId="7" fillId="0" borderId="5" xfId="1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3" fontId="0" fillId="0" borderId="5" xfId="0" applyNumberFormat="1" applyFont="1" applyBorder="1" applyAlignment="1"/>
    <xf numFmtId="165" fontId="7" fillId="9" borderId="5" xfId="1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wrapText="1"/>
    </xf>
    <xf numFmtId="165" fontId="4" fillId="0" borderId="0" xfId="1" applyNumberFormat="1" applyFont="1"/>
    <xf numFmtId="0" fontId="11" fillId="0" borderId="0" xfId="3" applyFont="1"/>
    <xf numFmtId="0" fontId="11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/>
    </xf>
    <xf numFmtId="0" fontId="11" fillId="0" borderId="13" xfId="3" applyFont="1" applyBorder="1" applyAlignment="1">
      <alignment horizontal="centerContinuous"/>
    </xf>
    <xf numFmtId="0" fontId="12" fillId="0" borderId="14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6" xfId="3" applyFont="1" applyBorder="1" applyAlignment="1">
      <alignment horizontal="centerContinuous" vertical="center"/>
    </xf>
    <xf numFmtId="0" fontId="12" fillId="0" borderId="1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8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/>
    </xf>
    <xf numFmtId="0" fontId="11" fillId="0" borderId="16" xfId="3" applyFont="1" applyBorder="1" applyAlignment="1">
      <alignment horizontal="centerContinuous"/>
    </xf>
    <xf numFmtId="0" fontId="11" fillId="0" borderId="12" xfId="3" applyFont="1" applyBorder="1"/>
    <xf numFmtId="0" fontId="11" fillId="0" borderId="13" xfId="3" applyFont="1" applyBorder="1"/>
    <xf numFmtId="0" fontId="12" fillId="0" borderId="0" xfId="3" applyFont="1"/>
    <xf numFmtId="14" fontId="11" fillId="0" borderId="0" xfId="3" applyNumberFormat="1" applyFont="1"/>
    <xf numFmtId="166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8" fontId="13" fillId="0" borderId="0" xfId="4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69" fontId="11" fillId="0" borderId="0" xfId="2" applyNumberFormat="1" applyFont="1"/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11" fillId="0" borderId="0" xfId="3" applyNumberFormat="1" applyFont="1"/>
    <xf numFmtId="168" fontId="11" fillId="0" borderId="15" xfId="4" applyNumberFormat="1" applyFont="1" applyBorder="1" applyAlignment="1">
      <alignment horizontal="center"/>
    </xf>
    <xf numFmtId="169" fontId="11" fillId="0" borderId="15" xfId="2" applyNumberFormat="1" applyFont="1" applyBorder="1" applyAlignment="1">
      <alignment horizontal="right"/>
    </xf>
    <xf numFmtId="168" fontId="12" fillId="0" borderId="0" xfId="2" applyNumberFormat="1" applyFont="1" applyAlignment="1">
      <alignment horizontal="right"/>
    </xf>
    <xf numFmtId="169" fontId="12" fillId="0" borderId="0" xfId="2" applyNumberFormat="1" applyFont="1" applyAlignment="1">
      <alignment horizontal="right"/>
    </xf>
    <xf numFmtId="0" fontId="13" fillId="0" borderId="0" xfId="3" applyFont="1"/>
    <xf numFmtId="168" fontId="10" fillId="0" borderId="15" xfId="4" applyNumberFormat="1" applyFont="1" applyBorder="1" applyAlignment="1">
      <alignment horizontal="center"/>
    </xf>
    <xf numFmtId="169" fontId="10" fillId="0" borderId="15" xfId="2" applyNumberFormat="1" applyFont="1" applyBorder="1" applyAlignment="1">
      <alignment horizontal="right"/>
    </xf>
    <xf numFmtId="0" fontId="10" fillId="0" borderId="13" xfId="3" applyFont="1" applyBorder="1"/>
    <xf numFmtId="168" fontId="10" fillId="0" borderId="0" xfId="2" applyNumberFormat="1" applyFont="1" applyAlignment="1">
      <alignment horizontal="right"/>
    </xf>
    <xf numFmtId="168" fontId="13" fillId="0" borderId="19" xfId="4" applyNumberFormat="1" applyFont="1" applyBorder="1" applyAlignment="1">
      <alignment horizontal="center"/>
    </xf>
    <xf numFmtId="169" fontId="13" fillId="0" borderId="19" xfId="2" applyNumberFormat="1" applyFont="1" applyBorder="1" applyAlignment="1">
      <alignment horizontal="right"/>
    </xf>
    <xf numFmtId="170" fontId="10" fillId="0" borderId="0" xfId="3" applyNumberFormat="1" applyFont="1"/>
    <xf numFmtId="167" fontId="10" fillId="0" borderId="0" xfId="4" applyFont="1"/>
    <xf numFmtId="169" fontId="10" fillId="0" borderId="0" xfId="2" applyNumberFormat="1" applyFont="1"/>
    <xf numFmtId="170" fontId="13" fillId="0" borderId="15" xfId="3" applyNumberFormat="1" applyFont="1" applyBorder="1"/>
    <xf numFmtId="170" fontId="10" fillId="0" borderId="15" xfId="3" applyNumberFormat="1" applyFont="1" applyBorder="1"/>
    <xf numFmtId="167" fontId="13" fillId="0" borderId="15" xfId="4" applyFont="1" applyBorder="1"/>
    <xf numFmtId="169" fontId="10" fillId="0" borderId="15" xfId="2" applyNumberFormat="1" applyFont="1" applyBorder="1"/>
    <xf numFmtId="170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4" xfId="3" applyFont="1" applyBorder="1"/>
    <xf numFmtId="0" fontId="11" fillId="0" borderId="15" xfId="3" applyFont="1" applyBorder="1"/>
    <xf numFmtId="170" fontId="11" fillId="0" borderId="15" xfId="3" applyNumberFormat="1" applyFont="1" applyBorder="1"/>
    <xf numFmtId="0" fontId="11" fillId="0" borderId="16" xfId="3" applyFont="1" applyBorder="1"/>
    <xf numFmtId="0" fontId="7" fillId="10" borderId="2" xfId="0" applyFont="1" applyFill="1" applyBorder="1" applyAlignment="1">
      <alignment horizontal="center" vertical="center" wrapText="1"/>
    </xf>
    <xf numFmtId="165" fontId="0" fillId="0" borderId="9" xfId="1" applyNumberFormat="1" applyFont="1" applyBorder="1"/>
    <xf numFmtId="165" fontId="0" fillId="0" borderId="13" xfId="1" applyNumberFormat="1" applyFont="1" applyBorder="1"/>
    <xf numFmtId="165" fontId="0" fillId="0" borderId="16" xfId="1" applyNumberFormat="1" applyFont="1" applyBorder="1"/>
    <xf numFmtId="0" fontId="0" fillId="0" borderId="11" xfId="0" pivotButton="1" applyBorder="1"/>
    <xf numFmtId="0" fontId="0" fillId="0" borderId="18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1" xfId="0" applyBorder="1"/>
    <xf numFmtId="0" fontId="0" fillId="0" borderId="18" xfId="0" applyNumberFormat="1" applyBorder="1"/>
    <xf numFmtId="0" fontId="0" fillId="0" borderId="17" xfId="0" applyNumberFormat="1" applyBorder="1"/>
    <xf numFmtId="165" fontId="0" fillId="0" borderId="11" xfId="1" applyNumberFormat="1" applyFont="1" applyBorder="1"/>
    <xf numFmtId="165" fontId="0" fillId="0" borderId="18" xfId="1" applyNumberFormat="1" applyFont="1" applyBorder="1"/>
    <xf numFmtId="165" fontId="0" fillId="0" borderId="17" xfId="1" applyNumberFormat="1" applyFont="1" applyBorder="1"/>
    <xf numFmtId="0" fontId="10" fillId="0" borderId="8" xfId="3" applyFont="1" applyBorder="1" applyAlignment="1">
      <alignment horizontal="center"/>
    </xf>
    <xf numFmtId="0" fontId="10" fillId="0" borderId="9" xfId="3" applyFont="1" applyBorder="1" applyAlignment="1">
      <alignment horizontal="center"/>
    </xf>
    <xf numFmtId="0" fontId="13" fillId="0" borderId="8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/>
    </xf>
    <xf numFmtId="0" fontId="10" fillId="0" borderId="16" xfId="3" applyFont="1" applyBorder="1" applyAlignment="1">
      <alignment horizontal="center"/>
    </xf>
    <xf numFmtId="0" fontId="13" fillId="0" borderId="21" xfId="3" applyFont="1" applyBorder="1" applyAlignment="1">
      <alignment horizontal="center" vertical="center" wrapText="1"/>
    </xf>
    <xf numFmtId="0" fontId="13" fillId="0" borderId="22" xfId="3" applyFont="1" applyBorder="1" applyAlignment="1">
      <alignment horizontal="center" vertical="center" wrapText="1"/>
    </xf>
    <xf numFmtId="0" fontId="13" fillId="0" borderId="23" xfId="3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/>
    </xf>
    <xf numFmtId="0" fontId="10" fillId="0" borderId="12" xfId="3" applyFont="1" applyBorder="1"/>
    <xf numFmtId="166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5" fontId="13" fillId="0" borderId="0" xfId="1" applyNumberFormat="1" applyFont="1"/>
    <xf numFmtId="171" fontId="13" fillId="0" borderId="0" xfId="1" applyNumberFormat="1" applyFont="1" applyAlignment="1">
      <alignment horizontal="right"/>
    </xf>
    <xf numFmtId="165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165" fontId="10" fillId="0" borderId="24" xfId="1" applyNumberFormat="1" applyFont="1" applyBorder="1" applyAlignment="1">
      <alignment horizontal="center"/>
    </xf>
    <xf numFmtId="171" fontId="10" fillId="0" borderId="24" xfId="1" applyNumberFormat="1" applyFont="1" applyBorder="1" applyAlignment="1">
      <alignment horizontal="right"/>
    </xf>
    <xf numFmtId="165" fontId="10" fillId="0" borderId="19" xfId="1" applyNumberFormat="1" applyFont="1" applyBorder="1" applyAlignment="1">
      <alignment horizontal="center"/>
    </xf>
    <xf numFmtId="171" fontId="10" fillId="0" borderId="19" xfId="1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14" xfId="3" applyFont="1" applyBorder="1"/>
    <xf numFmtId="0" fontId="10" fillId="0" borderId="15" xfId="3" applyFont="1" applyBorder="1"/>
    <xf numFmtId="0" fontId="10" fillId="0" borderId="16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9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8.382054398149" createdVersion="5" refreshedVersion="5" minRefreshableVersion="3" recordCount="2">
  <cacheSource type="worksheet">
    <worksheetSource ref="A2:AG4" sheet="ESTADO DE CADA FACTURA"/>
  </cacheSource>
  <cacheFields count="33">
    <cacheField name="NIT" numFmtId="0">
      <sharedItems containsSemiMixedTypes="0" containsString="0" containsNumber="1" containsInteger="1" minValue="805000737" maxValue="805000737"/>
    </cacheField>
    <cacheField name="NOMBRE TERCERO" numFmtId="0">
      <sharedItems/>
    </cacheField>
    <cacheField name="PLAN" numFmtId="0">
      <sharedItems/>
    </cacheField>
    <cacheField name="FACTURA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3-05-03T00:00:00" maxDate="2023-09-05T00:00:00"/>
    </cacheField>
    <cacheField name="Fecha de radicación EPS" numFmtId="14">
      <sharedItems containsSemiMixedTypes="0" containsNonDate="0" containsDate="1" containsString="0" minDate="2023-06-01T00:00:00" maxDate="2023-09-13T00:00:00"/>
    </cacheField>
    <cacheField name="ENVIO" numFmtId="0">
      <sharedItems containsSemiMixedTypes="0" containsString="0" containsNumber="1" containsInteger="1" minValue="2851" maxValue="2902"/>
    </cacheField>
    <cacheField name="FECHA ENVIO" numFmtId="14">
      <sharedItems containsSemiMixedTypes="0" containsNonDate="0" containsDate="1" containsString="0" minDate="2023-05-03T00:00:00" maxDate="2023-09-05T00:00:00"/>
    </cacheField>
    <cacheField name="FECHA RADICACION" numFmtId="14">
      <sharedItems containsSemiMixedTypes="0" containsNonDate="0" containsDate="1" containsString="0" minDate="2023-05-09T00:00:00" maxDate="2023-09-13T00:00:00"/>
    </cacheField>
    <cacheField name="TOTAL FACTURA" numFmtId="165">
      <sharedItems containsSemiMixedTypes="0" containsString="0" containsNumber="1" containsInteger="1" minValue="7284000" maxValue="18403800"/>
    </cacheField>
    <cacheField name="RETENCION" numFmtId="165">
      <sharedItems containsSemiMixedTypes="0" containsString="0" containsNumber="1" containsInteger="1" minValue="145680" maxValue="368076"/>
    </cacheField>
    <cacheField name="VALOR ABONO" numFmtId="165">
      <sharedItems containsSemiMixedTypes="0" containsString="0" containsNumber="1" containsInteger="1" minValue="6147036" maxValue="14639580"/>
    </cacheField>
    <cacheField name="SALDO A COBRAR" numFmtId="3">
      <sharedItems containsSemiMixedTypes="0" containsString="0" containsNumber="1" containsInteger="1" minValue="991284" maxValue="3396144"/>
    </cacheField>
    <cacheField name="EDAD" numFmtId="0">
      <sharedItems/>
    </cacheField>
    <cacheField name="PACIENTE ID" numFmtId="0">
      <sharedItems/>
    </cacheField>
    <cacheField name="NOMBRE PACIENTE" numFmtId="0">
      <sharedItems/>
    </cacheField>
    <cacheField name="FECHA INGRESO" numFmtId="14">
      <sharedItems containsSemiMixedTypes="0" containsNonDate="0" containsDate="1" containsString="0" minDate="2023-04-11T00:00:00" maxDate="2023-08-24T00:00:00"/>
    </cacheField>
    <cacheField name="Estado de Factura EPS Agosto 24" numFmtId="0">
      <sharedItems count="2">
        <s v="GLOSA PENDIENTE POR CONTESTAR IPS"/>
        <s v="FACTURA PENDIENTE EN PROGRAMACION DE PAGO - GLOSA ACEPTADA POR LA IPS"/>
      </sharedItems>
    </cacheField>
    <cacheField name="Boxalud" numFmtId="0">
      <sharedItems/>
    </cacheField>
    <cacheField name="Valor total bruto " numFmtId="165">
      <sharedItems containsSemiMixedTypes="0" containsString="0" containsNumber="1" containsInteger="1" minValue="7284000" maxValue="18940500"/>
    </cacheField>
    <cacheField name="Valor glosa pendiente" numFmtId="165">
      <sharedItems containsSemiMixedTypes="0" containsString="0" containsNumber="1" containsInteger="1" minValue="0" maxValue="3454500"/>
    </cacheField>
    <cacheField name="Observacion objeccion" numFmtId="165">
      <sharedItems containsBlank="1"/>
    </cacheField>
    <cacheField name="Valor glosa aceptada" numFmtId="165">
      <sharedItems containsString="0" containsBlank="1" containsNumber="1" containsInteger="1" minValue="336000" maxValue="336000" count="2">
        <m/>
        <n v="336000"/>
      </sharedItems>
    </cacheField>
    <cacheField name="Valor radicado " numFmtId="165">
      <sharedItems containsSemiMixedTypes="0" containsString="0" containsNumber="1" containsInteger="1" minValue="7284000" maxValue="18940500"/>
    </cacheField>
    <cacheField name="Valor Pagar" numFmtId="165">
      <sharedItems containsSemiMixedTypes="0" containsString="0" containsNumber="1" containsInteger="1" minValue="6809040" maxValue="14949300"/>
    </cacheField>
    <cacheField name="Por pagar SAP" numFmtId="165">
      <sharedItems containsString="0" containsBlank="1" containsNumber="1" containsInteger="1" minValue="662004" maxValue="662004"/>
    </cacheField>
    <cacheField name="P- abiertas DOC" numFmtId="0">
      <sharedItems containsString="0" containsBlank="1" containsNumber="1" containsInteger="1" minValue="1222470076" maxValue="1222470076"/>
    </cacheField>
    <cacheField name="Valor compensacion SAP" numFmtId="0">
      <sharedItems containsSemiMixedTypes="0" containsString="0" containsNumber="1" containsInteger="1" minValue="6147036" maxValue="14639580"/>
    </cacheField>
    <cacheField name="Doc compensacion" numFmtId="0">
      <sharedItems containsSemiMixedTypes="0" containsString="0" containsNumber="1" containsInteger="1" minValue="2201490964" maxValue="4800061538"/>
    </cacheField>
    <cacheField name="Valor TF" numFmtId="165">
      <sharedItems containsSemiMixedTypes="0" containsString="0" containsNumber="1" containsInteger="1" minValue="9363886" maxValue="43679980"/>
    </cacheField>
    <cacheField name="Fecha decompensacion" numFmtId="0">
      <sharedItems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05000737"/>
    <s v="RESONANCIA DE OCCIDENTE RIDOC LTDA."/>
    <s v="COMFENALCO POS CONTRIBUTIVO"/>
    <s v="RI107618"/>
    <s v="805000737_RI107618"/>
    <d v="2023-05-03T00:00:00"/>
    <d v="2023-06-01T00:00:00"/>
    <n v="2851"/>
    <d v="2023-05-03T00:00:00"/>
    <d v="2023-05-09T00:00:00"/>
    <n v="18403800"/>
    <n v="368076"/>
    <n v="14639580"/>
    <n v="3396144"/>
    <s v="Mas de 360"/>
    <s v="CC1110284288"/>
    <s v="SANTIAGO PERDOMO SOLANO"/>
    <d v="2023-04-11T00:00:00"/>
    <x v="0"/>
    <s v="Para respuesta prestador"/>
    <n v="18940500"/>
    <n v="3454500"/>
    <s v="AUTORIZACION SE DEVUELVE SOPORTES DE MULTIFACTURA CONRIBUTIVA LOSUSUARIOS PERTENECEN A R.SUSBIDIADO DEBEN ESTAR FACTURADO POR APARTE DE FACTURA CONTRIBUTIVA.USUARIOS RC 1107510993CC 16752191-RC 1114555287-RC 1151973438-MILENA"/>
    <x v="0"/>
    <n v="18940500"/>
    <n v="14949300"/>
    <m/>
    <m/>
    <n v="14639580"/>
    <n v="2201490964"/>
    <n v="43679980"/>
    <s v="15.03.2024"/>
    <d v="2024-07-31T00:00:00"/>
  </r>
  <r>
    <n v="805000737"/>
    <s v="RESONANCIA DE OCCIDENTE RIDOC LTDA."/>
    <s v="COMFENALCO SUBSIDIADO POS"/>
    <s v="RI108017"/>
    <s v="805000737_RI108017"/>
    <d v="2023-09-04T00:00:00"/>
    <d v="2023-09-12T00:00:00"/>
    <n v="2902"/>
    <d v="2023-09-04T00:00:00"/>
    <d v="2023-09-12T00:00:00"/>
    <n v="7284000"/>
    <n v="145680"/>
    <n v="6147036"/>
    <n v="991284"/>
    <s v="181 a 360"/>
    <s v="CC1130596769"/>
    <s v="FABIO ALEJANDRO SANCHEZ CHAPETON"/>
    <d v="2023-08-23T00:00:00"/>
    <x v="1"/>
    <s v="Finalizada"/>
    <n v="7284000"/>
    <n v="0"/>
    <m/>
    <x v="1"/>
    <n v="7284000"/>
    <n v="6809040"/>
    <n v="662004"/>
    <n v="1222470076"/>
    <n v="6147036"/>
    <n v="4800061538"/>
    <n v="9363886"/>
    <s v="25.10.2023"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6" firstHeaderRow="0" firstDataRow="1" firstDataCol="1"/>
  <pivotFields count="33"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4" showAll="0"/>
    <pivotField numFmtId="14" showAll="0"/>
    <pivotField numFmtId="165" showAll="0"/>
    <pivotField numFmtId="165" showAll="0"/>
    <pivotField numFmtId="165" showAll="0"/>
    <pivotField dataField="1" numFmtId="3" showAll="0"/>
    <pivotField showAll="0"/>
    <pivotField showAll="0"/>
    <pivotField showAll="0"/>
    <pivotField numFmtId="14"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showAll="0"/>
    <pivotField dataField="1" showAll="0">
      <items count="3">
        <item x="1"/>
        <item x="0"/>
        <item t="default"/>
      </items>
    </pivotField>
    <pivotField numFmtId="165" showAll="0"/>
    <pivotField numFmtId="165" showAll="0"/>
    <pivotField showAll="0"/>
    <pivotField showAll="0"/>
    <pivotField showAll="0"/>
    <pivotField showAll="0"/>
    <pivotField numFmtId="165" showAll="0"/>
    <pivotField showAll="0"/>
    <pivotField numFmtId="14" showAll="0"/>
  </pivotFields>
  <rowFields count="1">
    <field x="18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8" subtotal="count" baseField="0" baseItem="0"/>
    <dataField name="Saldo IPS " fld="13" baseField="0" baseItem="0" numFmtId="165"/>
    <dataField name="Valor glosa aceptada " fld="23" baseField="18" baseItem="0" numFmtId="165"/>
  </dataFields>
  <formats count="15">
    <format dxfId="1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4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8" type="button" dataOnly="0" labelOnly="1" outline="0" axis="axisRow" fieldPosition="0"/>
    </format>
    <format dxfId="9">
      <pivotArea dataOnly="0" labelOnly="1" fieldPosition="0">
        <references count="1">
          <reference field="18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field="18" type="button" dataOnly="0" labelOnly="1" outline="0" axis="axisRow" fieldPosition="0"/>
    </format>
    <format dxfId="5">
      <pivotArea dataOnly="0" labelOnly="1" fieldPosition="0">
        <references count="1">
          <reference field="18" count="0"/>
        </references>
      </pivotArea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C7" sqref="C7"/>
    </sheetView>
  </sheetViews>
  <sheetFormatPr baseColWidth="10" defaultRowHeight="14.5" x14ac:dyDescent="0.35"/>
  <sheetData>
    <row r="1" spans="1:16" ht="24" x14ac:dyDescent="0.35">
      <c r="A1" s="1" t="s">
        <v>31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</row>
    <row r="2" spans="1:16" ht="47" x14ac:dyDescent="0.35">
      <c r="A2" s="3" t="s">
        <v>15</v>
      </c>
      <c r="B2" s="4" t="s">
        <v>16</v>
      </c>
      <c r="C2" s="4" t="s">
        <v>17</v>
      </c>
      <c r="D2" s="4" t="s">
        <v>18</v>
      </c>
      <c r="E2" s="5">
        <v>45049</v>
      </c>
      <c r="F2" s="6">
        <v>2851</v>
      </c>
      <c r="G2" s="5">
        <v>45049</v>
      </c>
      <c r="H2" s="5">
        <v>45055</v>
      </c>
      <c r="I2" s="6">
        <v>18403800</v>
      </c>
      <c r="J2" s="6">
        <v>368076</v>
      </c>
      <c r="K2" s="4" t="s">
        <v>19</v>
      </c>
      <c r="L2" s="4" t="s">
        <v>20</v>
      </c>
      <c r="M2" s="4" t="s">
        <v>21</v>
      </c>
      <c r="N2" s="4" t="s">
        <v>22</v>
      </c>
      <c r="O2" s="4" t="s">
        <v>23</v>
      </c>
      <c r="P2" s="5">
        <v>45027</v>
      </c>
    </row>
    <row r="3" spans="1:16" ht="47" x14ac:dyDescent="0.35">
      <c r="A3" s="3" t="s">
        <v>15</v>
      </c>
      <c r="B3" s="4" t="s">
        <v>16</v>
      </c>
      <c r="C3" s="4" t="s">
        <v>24</v>
      </c>
      <c r="D3" s="4" t="s">
        <v>25</v>
      </c>
      <c r="E3" s="5">
        <v>45173</v>
      </c>
      <c r="F3" s="6">
        <v>2902</v>
      </c>
      <c r="G3" s="5">
        <v>45173</v>
      </c>
      <c r="H3" s="5">
        <v>45181</v>
      </c>
      <c r="I3" s="6">
        <v>7284000</v>
      </c>
      <c r="J3" s="6">
        <v>145680</v>
      </c>
      <c r="K3" s="4" t="s">
        <v>26</v>
      </c>
      <c r="L3" s="4" t="s">
        <v>27</v>
      </c>
      <c r="M3" s="4" t="s">
        <v>28</v>
      </c>
      <c r="N3" s="4" t="s">
        <v>29</v>
      </c>
      <c r="O3" s="4" t="s">
        <v>30</v>
      </c>
      <c r="P3" s="5">
        <v>45161</v>
      </c>
    </row>
    <row r="4" spans="1:16" ht="24" x14ac:dyDescent="0.35">
      <c r="A4" s="3" t="s">
        <v>32</v>
      </c>
      <c r="B4" s="4"/>
      <c r="C4" s="4"/>
      <c r="D4" s="4"/>
      <c r="E4" s="4"/>
      <c r="F4" s="4"/>
      <c r="G4" s="4"/>
      <c r="H4" s="4"/>
      <c r="I4" s="6">
        <v>25687800</v>
      </c>
      <c r="J4" s="6">
        <v>513756</v>
      </c>
      <c r="K4" s="4" t="s">
        <v>33</v>
      </c>
      <c r="L4" s="4" t="s">
        <v>34</v>
      </c>
      <c r="M4" s="4"/>
      <c r="N4" s="4"/>
      <c r="O4" s="4"/>
      <c r="P4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showGridLines="0" zoomScale="80" zoomScaleNormal="80" workbookViewId="0">
      <selection activeCell="B16" sqref="B16"/>
    </sheetView>
  </sheetViews>
  <sheetFormatPr baseColWidth="10" defaultRowHeight="14.5" x14ac:dyDescent="0.35"/>
  <cols>
    <col min="1" max="1" width="70.453125" customWidth="1"/>
    <col min="2" max="2" width="13.26953125" bestFit="1" customWidth="1"/>
    <col min="3" max="3" width="12.7265625" style="25" bestFit="1" customWidth="1"/>
    <col min="4" max="4" width="20.81640625" style="25" bestFit="1" customWidth="1"/>
  </cols>
  <sheetData>
    <row r="2" spans="1:4" ht="15" thickBot="1" x14ac:dyDescent="0.4"/>
    <row r="3" spans="1:4" x14ac:dyDescent="0.35">
      <c r="A3" s="107" t="s">
        <v>87</v>
      </c>
      <c r="B3" s="110" t="s">
        <v>89</v>
      </c>
      <c r="C3" s="113" t="s">
        <v>90</v>
      </c>
      <c r="D3" s="104" t="s">
        <v>91</v>
      </c>
    </row>
    <row r="4" spans="1:4" x14ac:dyDescent="0.35">
      <c r="A4" s="108" t="s">
        <v>61</v>
      </c>
      <c r="B4" s="111">
        <v>1</v>
      </c>
      <c r="C4" s="114">
        <v>991284</v>
      </c>
      <c r="D4" s="105">
        <v>336000</v>
      </c>
    </row>
    <row r="5" spans="1:4" x14ac:dyDescent="0.35">
      <c r="A5" s="108" t="s">
        <v>62</v>
      </c>
      <c r="B5" s="111">
        <v>1</v>
      </c>
      <c r="C5" s="114">
        <v>3396144</v>
      </c>
      <c r="D5" s="105"/>
    </row>
    <row r="6" spans="1:4" ht="15" thickBot="1" x14ac:dyDescent="0.4">
      <c r="A6" s="109" t="s">
        <v>88</v>
      </c>
      <c r="B6" s="112">
        <v>2</v>
      </c>
      <c r="C6" s="115">
        <v>4387428</v>
      </c>
      <c r="D6" s="106">
        <v>336000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8"/>
  <sheetViews>
    <sheetView showGridLines="0" topLeftCell="C1" zoomScale="80" zoomScaleNormal="80" workbookViewId="0">
      <selection activeCell="Q4" sqref="Q4"/>
    </sheetView>
  </sheetViews>
  <sheetFormatPr baseColWidth="10" defaultRowHeight="14.5" x14ac:dyDescent="0.35"/>
  <cols>
    <col min="1" max="1" width="10.1796875" style="7" bestFit="1" customWidth="1"/>
    <col min="2" max="2" width="36.90625" style="7" bestFit="1" customWidth="1"/>
    <col min="3" max="3" width="21.453125" style="7" customWidth="1"/>
    <col min="4" max="4" width="10.90625" style="7"/>
    <col min="5" max="5" width="19.1796875" style="7" bestFit="1" customWidth="1"/>
    <col min="6" max="9" width="10.90625" style="7"/>
    <col min="10" max="10" width="12.7265625" style="7" customWidth="1"/>
    <col min="11" max="11" width="14.1796875" style="25" bestFit="1" customWidth="1"/>
    <col min="12" max="12" width="11.54296875" style="25" bestFit="1" customWidth="1"/>
    <col min="13" max="13" width="11.7265625" style="33" bestFit="1" customWidth="1"/>
    <col min="14" max="14" width="13.1796875" style="7" bestFit="1" customWidth="1"/>
    <col min="15" max="18" width="10.90625" style="7"/>
    <col min="19" max="19" width="24.6328125" style="7" customWidth="1"/>
    <col min="20" max="20" width="22" style="7" bestFit="1" customWidth="1"/>
    <col min="21" max="21" width="14.1796875" style="25" bestFit="1" customWidth="1"/>
    <col min="22" max="26" width="14.1796875" style="25" customWidth="1"/>
    <col min="27" max="27" width="11.54296875" style="25" bestFit="1" customWidth="1"/>
    <col min="28" max="28" width="11.26953125" style="7" bestFit="1" customWidth="1"/>
    <col min="29" max="30" width="13.54296875" style="7" bestFit="1" customWidth="1"/>
    <col min="31" max="31" width="14.1796875" style="7" bestFit="1" customWidth="1"/>
    <col min="32" max="33" width="10.90625" style="7"/>
    <col min="35" max="16384" width="10.90625" style="7"/>
  </cols>
  <sheetData>
    <row r="1" spans="1:34" x14ac:dyDescent="0.35">
      <c r="N1" s="43">
        <f>SUBTOTAL(9,N3:N4)</f>
        <v>4387428</v>
      </c>
      <c r="AH1" s="7"/>
    </row>
    <row r="2" spans="1:34" s="10" customFormat="1" ht="43.5" x14ac:dyDescent="0.35">
      <c r="A2" s="8" t="s">
        <v>42</v>
      </c>
      <c r="B2" s="9" t="s">
        <v>0</v>
      </c>
      <c r="C2" s="9" t="s">
        <v>1</v>
      </c>
      <c r="D2" s="9" t="s">
        <v>2</v>
      </c>
      <c r="E2" s="18" t="s">
        <v>38</v>
      </c>
      <c r="F2" s="9" t="s">
        <v>3</v>
      </c>
      <c r="G2" s="17" t="s">
        <v>41</v>
      </c>
      <c r="H2" s="9" t="s">
        <v>4</v>
      </c>
      <c r="I2" s="9" t="s">
        <v>5</v>
      </c>
      <c r="J2" s="9" t="s">
        <v>6</v>
      </c>
      <c r="K2" s="26" t="s">
        <v>7</v>
      </c>
      <c r="L2" s="26" t="s">
        <v>8</v>
      </c>
      <c r="M2" s="35" t="s">
        <v>9</v>
      </c>
      <c r="N2" s="103" t="s">
        <v>10</v>
      </c>
      <c r="O2" s="9" t="s">
        <v>11</v>
      </c>
      <c r="P2" s="9" t="s">
        <v>12</v>
      </c>
      <c r="Q2" s="9" t="s">
        <v>13</v>
      </c>
      <c r="R2" s="19" t="s">
        <v>14</v>
      </c>
      <c r="S2" s="24" t="s">
        <v>43</v>
      </c>
      <c r="T2" s="22" t="s">
        <v>44</v>
      </c>
      <c r="U2" s="38" t="s">
        <v>55</v>
      </c>
      <c r="V2" s="41" t="s">
        <v>58</v>
      </c>
      <c r="W2" s="41" t="s">
        <v>63</v>
      </c>
      <c r="X2" s="38" t="s">
        <v>59</v>
      </c>
      <c r="Y2" s="38" t="s">
        <v>56</v>
      </c>
      <c r="Z2" s="38" t="s">
        <v>57</v>
      </c>
      <c r="AA2" s="29" t="s">
        <v>52</v>
      </c>
      <c r="AB2" s="24" t="s">
        <v>53</v>
      </c>
      <c r="AC2" s="28" t="s">
        <v>47</v>
      </c>
      <c r="AD2" s="28" t="s">
        <v>48</v>
      </c>
      <c r="AE2" s="28" t="s">
        <v>49</v>
      </c>
      <c r="AF2" s="28" t="s">
        <v>50</v>
      </c>
      <c r="AG2" s="21" t="s">
        <v>51</v>
      </c>
    </row>
    <row r="3" spans="1:34" s="14" customFormat="1" ht="29" x14ac:dyDescent="0.35">
      <c r="A3" s="15">
        <v>805000737</v>
      </c>
      <c r="B3" s="16" t="s">
        <v>35</v>
      </c>
      <c r="C3" s="11" t="s">
        <v>17</v>
      </c>
      <c r="D3" s="11" t="s">
        <v>36</v>
      </c>
      <c r="E3" s="11" t="s">
        <v>39</v>
      </c>
      <c r="F3" s="12">
        <v>45049</v>
      </c>
      <c r="G3" s="12">
        <v>45078</v>
      </c>
      <c r="H3" s="13">
        <v>2851</v>
      </c>
      <c r="I3" s="12">
        <v>45049</v>
      </c>
      <c r="J3" s="12">
        <v>45055</v>
      </c>
      <c r="K3" s="27">
        <v>18403800</v>
      </c>
      <c r="L3" s="27">
        <v>368076</v>
      </c>
      <c r="M3" s="34">
        <v>14639580</v>
      </c>
      <c r="N3" s="36">
        <v>3396144</v>
      </c>
      <c r="O3" s="11" t="s">
        <v>21</v>
      </c>
      <c r="P3" s="11" t="s">
        <v>22</v>
      </c>
      <c r="Q3" s="11" t="s">
        <v>23</v>
      </c>
      <c r="R3" s="20">
        <v>45027</v>
      </c>
      <c r="S3" s="42" t="s">
        <v>62</v>
      </c>
      <c r="T3" s="23" t="s">
        <v>45</v>
      </c>
      <c r="U3" s="37">
        <v>18940500</v>
      </c>
      <c r="V3" s="37">
        <v>3454500</v>
      </c>
      <c r="W3" s="37" t="s">
        <v>64</v>
      </c>
      <c r="X3" s="37"/>
      <c r="Y3" s="37">
        <v>18940500</v>
      </c>
      <c r="Z3" s="37">
        <v>14949300</v>
      </c>
      <c r="AA3" s="37"/>
      <c r="AB3" s="23"/>
      <c r="AC3" s="31">
        <v>14639580</v>
      </c>
      <c r="AD3" s="32">
        <v>2201490964</v>
      </c>
      <c r="AE3" s="31">
        <v>43679980</v>
      </c>
      <c r="AF3" s="32" t="s">
        <v>54</v>
      </c>
      <c r="AG3" s="30">
        <v>45504</v>
      </c>
    </row>
    <row r="4" spans="1:34" s="14" customFormat="1" ht="58" x14ac:dyDescent="0.35">
      <c r="A4" s="15">
        <v>805000737</v>
      </c>
      <c r="B4" s="16" t="s">
        <v>35</v>
      </c>
      <c r="C4" s="11" t="s">
        <v>24</v>
      </c>
      <c r="D4" s="11" t="s">
        <v>37</v>
      </c>
      <c r="E4" s="11" t="s">
        <v>40</v>
      </c>
      <c r="F4" s="12">
        <v>45173</v>
      </c>
      <c r="G4" s="12">
        <v>45181</v>
      </c>
      <c r="H4" s="13">
        <v>2902</v>
      </c>
      <c r="I4" s="12">
        <v>45173</v>
      </c>
      <c r="J4" s="12">
        <v>45181</v>
      </c>
      <c r="K4" s="27">
        <v>7284000</v>
      </c>
      <c r="L4" s="27">
        <v>145680</v>
      </c>
      <c r="M4" s="34">
        <v>6147036</v>
      </c>
      <c r="N4" s="36">
        <v>991284</v>
      </c>
      <c r="O4" s="11" t="s">
        <v>28</v>
      </c>
      <c r="P4" s="11" t="s">
        <v>29</v>
      </c>
      <c r="Q4" s="11" t="s">
        <v>30</v>
      </c>
      <c r="R4" s="20">
        <v>45161</v>
      </c>
      <c r="S4" s="42" t="s">
        <v>61</v>
      </c>
      <c r="T4" s="23" t="s">
        <v>46</v>
      </c>
      <c r="U4" s="37">
        <v>7284000</v>
      </c>
      <c r="V4" s="37">
        <v>0</v>
      </c>
      <c r="W4" s="37"/>
      <c r="X4" s="37">
        <v>336000</v>
      </c>
      <c r="Y4" s="37">
        <v>7284000</v>
      </c>
      <c r="Z4" s="37">
        <v>6809040</v>
      </c>
      <c r="AA4" s="37">
        <v>662004</v>
      </c>
      <c r="AB4" s="23">
        <v>1222470076</v>
      </c>
      <c r="AC4" s="40">
        <v>6147036</v>
      </c>
      <c r="AD4" s="23">
        <v>4800061538</v>
      </c>
      <c r="AE4" s="37">
        <v>9363886</v>
      </c>
      <c r="AF4" s="23" t="s">
        <v>60</v>
      </c>
      <c r="AG4" s="30">
        <v>45504</v>
      </c>
    </row>
    <row r="5" spans="1:34" x14ac:dyDescent="0.35">
      <c r="AH5" s="7"/>
    </row>
    <row r="8" spans="1:34" x14ac:dyDescent="0.35">
      <c r="I8" s="39"/>
      <c r="N8" s="39"/>
    </row>
  </sheetData>
  <protectedRanges>
    <protectedRange algorithmName="SHA-512" hashValue="9+ah9tJAD1d4FIK7boMSAp9ZhkqWOsKcliwsS35JSOsk0Aea+c/2yFVjBeVDsv7trYxT+iUP9dPVCIbjcjaMoQ==" saltValue="Z7GArlXd1BdcXotzmJqK/w==" spinCount="100000" sqref="B3" name="Rango1_9"/>
    <protectedRange algorithmName="SHA-512" hashValue="9+ah9tJAD1d4FIK7boMSAp9ZhkqWOsKcliwsS35JSOsk0Aea+c/2yFVjBeVDsv7trYxT+iUP9dPVCIbjcjaMoQ==" saltValue="Z7GArlXd1BdcXotzmJqK/w==" spinCount="100000" sqref="B4" name="Rango1_9_1"/>
  </protectedRange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19" sqref="M19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65</v>
      </c>
      <c r="E2" s="48"/>
      <c r="F2" s="48"/>
      <c r="G2" s="48"/>
      <c r="H2" s="48"/>
      <c r="I2" s="49"/>
      <c r="J2" s="50" t="s">
        <v>66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67</v>
      </c>
      <c r="E4" s="48"/>
      <c r="F4" s="48"/>
      <c r="G4" s="48"/>
      <c r="H4" s="48"/>
      <c r="I4" s="49"/>
      <c r="J4" s="50" t="s">
        <v>68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94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92</v>
      </c>
      <c r="J11" s="64"/>
    </row>
    <row r="12" spans="2:10" ht="13" x14ac:dyDescent="0.3">
      <c r="B12" s="63"/>
      <c r="C12" s="65" t="s">
        <v>93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109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95</v>
      </c>
      <c r="D16" s="66"/>
      <c r="G16" s="68"/>
      <c r="H16" s="70" t="s">
        <v>69</v>
      </c>
      <c r="I16" s="70" t="s">
        <v>70</v>
      </c>
      <c r="J16" s="64"/>
    </row>
    <row r="17" spans="2:14" ht="13" x14ac:dyDescent="0.3">
      <c r="B17" s="63"/>
      <c r="C17" s="65" t="s">
        <v>71</v>
      </c>
      <c r="D17" s="65"/>
      <c r="E17" s="65"/>
      <c r="F17" s="65"/>
      <c r="G17" s="68"/>
      <c r="H17" s="71">
        <v>2</v>
      </c>
      <c r="I17" s="72">
        <v>4387428</v>
      </c>
      <c r="J17" s="64"/>
    </row>
    <row r="18" spans="2:14" x14ac:dyDescent="0.25">
      <c r="B18" s="63"/>
      <c r="C18" s="44" t="s">
        <v>72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73</v>
      </c>
      <c r="G19" s="68"/>
      <c r="H19" s="74">
        <v>0</v>
      </c>
      <c r="I19" s="75">
        <v>0</v>
      </c>
      <c r="J19" s="64"/>
    </row>
    <row r="20" spans="2:14" x14ac:dyDescent="0.25">
      <c r="B20" s="63"/>
      <c r="C20" s="44" t="s">
        <v>74</v>
      </c>
      <c r="H20" s="76">
        <v>0</v>
      </c>
      <c r="I20" s="77">
        <v>0</v>
      </c>
      <c r="J20" s="64"/>
    </row>
    <row r="21" spans="2:14" x14ac:dyDescent="0.25">
      <c r="B21" s="63"/>
      <c r="C21" s="68" t="s">
        <v>108</v>
      </c>
      <c r="H21" s="76">
        <v>0</v>
      </c>
      <c r="I21" s="77">
        <v>336000</v>
      </c>
      <c r="J21" s="64"/>
      <c r="N21" s="78"/>
    </row>
    <row r="22" spans="2:14" ht="13" thickBot="1" x14ac:dyDescent="0.3">
      <c r="B22" s="63"/>
      <c r="C22" s="44" t="s">
        <v>75</v>
      </c>
      <c r="H22" s="79">
        <v>1</v>
      </c>
      <c r="I22" s="80">
        <v>3396144</v>
      </c>
      <c r="J22" s="64"/>
    </row>
    <row r="23" spans="2:14" ht="13" x14ac:dyDescent="0.3">
      <c r="B23" s="63"/>
      <c r="C23" s="65" t="s">
        <v>76</v>
      </c>
      <c r="D23" s="65"/>
      <c r="E23" s="65"/>
      <c r="F23" s="65"/>
      <c r="H23" s="81">
        <f>H18+H19+H20+H21+H22</f>
        <v>1</v>
      </c>
      <c r="I23" s="82">
        <f>I18+I19+I20+I21+I22</f>
        <v>3732144</v>
      </c>
      <c r="J23" s="64"/>
    </row>
    <row r="24" spans="2:14" x14ac:dyDescent="0.25">
      <c r="B24" s="63"/>
      <c r="C24" s="44" t="s">
        <v>77</v>
      </c>
      <c r="H24" s="76">
        <v>1</v>
      </c>
      <c r="I24" s="77">
        <v>655284</v>
      </c>
      <c r="J24" s="64"/>
    </row>
    <row r="25" spans="2:14" ht="13" thickBot="1" x14ac:dyDescent="0.3">
      <c r="B25" s="63"/>
      <c r="C25" s="44" t="s">
        <v>78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79</v>
      </c>
      <c r="D26" s="65"/>
      <c r="E26" s="65"/>
      <c r="F26" s="65"/>
      <c r="H26" s="81">
        <f>H24+H25</f>
        <v>1</v>
      </c>
      <c r="I26" s="82">
        <f>I24+I25</f>
        <v>655284</v>
      </c>
      <c r="J26" s="64"/>
    </row>
    <row r="27" spans="2:14" ht="13.5" thickBot="1" x14ac:dyDescent="0.35">
      <c r="B27" s="63"/>
      <c r="C27" s="68" t="s">
        <v>80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81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82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2</v>
      </c>
      <c r="I31" s="75">
        <f>I23+I26+I28</f>
        <v>4387428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110</v>
      </c>
      <c r="D38" s="90"/>
      <c r="E38" s="68"/>
      <c r="F38" s="68"/>
      <c r="G38" s="68"/>
      <c r="H38" s="97" t="s">
        <v>83</v>
      </c>
      <c r="I38" s="90"/>
      <c r="J38" s="86"/>
    </row>
    <row r="39" spans="2:10" ht="13" x14ac:dyDescent="0.3">
      <c r="B39" s="63"/>
      <c r="C39" s="83" t="s">
        <v>111</v>
      </c>
      <c r="D39" s="68"/>
      <c r="E39" s="68"/>
      <c r="F39" s="68"/>
      <c r="G39" s="68"/>
      <c r="H39" s="83" t="s">
        <v>84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85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98" t="s">
        <v>86</v>
      </c>
      <c r="D42" s="98"/>
      <c r="E42" s="98"/>
      <c r="F42" s="98"/>
      <c r="G42" s="98"/>
      <c r="H42" s="98"/>
      <c r="I42" s="98"/>
      <c r="J42" s="86"/>
    </row>
    <row r="43" spans="2:10" x14ac:dyDescent="0.25">
      <c r="B43" s="63"/>
      <c r="C43" s="98"/>
      <c r="D43" s="98"/>
      <c r="E43" s="98"/>
      <c r="F43" s="98"/>
      <c r="G43" s="98"/>
      <c r="H43" s="98"/>
      <c r="I43" s="98"/>
      <c r="J43" s="86"/>
    </row>
    <row r="44" spans="2:10" ht="7.5" customHeight="1" thickBot="1" x14ac:dyDescent="0.3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4" sqref="I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6"/>
      <c r="B1" s="117"/>
      <c r="C1" s="118" t="s">
        <v>96</v>
      </c>
      <c r="D1" s="119"/>
      <c r="E1" s="119"/>
      <c r="F1" s="119"/>
      <c r="G1" s="119"/>
      <c r="H1" s="120"/>
      <c r="I1" s="121" t="s">
        <v>66</v>
      </c>
    </row>
    <row r="2" spans="1:9" ht="53.5" customHeight="1" thickBot="1" x14ac:dyDescent="0.4">
      <c r="A2" s="122"/>
      <c r="B2" s="123"/>
      <c r="C2" s="124" t="s">
        <v>97</v>
      </c>
      <c r="D2" s="125"/>
      <c r="E2" s="125"/>
      <c r="F2" s="125"/>
      <c r="G2" s="125"/>
      <c r="H2" s="126"/>
      <c r="I2" s="127" t="s">
        <v>98</v>
      </c>
    </row>
    <row r="3" spans="1:9" x14ac:dyDescent="0.35">
      <c r="A3" s="128"/>
      <c r="B3" s="68"/>
      <c r="C3" s="68"/>
      <c r="D3" s="68"/>
      <c r="E3" s="68"/>
      <c r="F3" s="68"/>
      <c r="G3" s="68"/>
      <c r="H3" s="68"/>
      <c r="I3" s="86"/>
    </row>
    <row r="4" spans="1:9" x14ac:dyDescent="0.35">
      <c r="A4" s="128"/>
      <c r="B4" s="68"/>
      <c r="C4" s="68"/>
      <c r="D4" s="68"/>
      <c r="E4" s="68"/>
      <c r="F4" s="68"/>
      <c r="G4" s="68"/>
      <c r="H4" s="68"/>
      <c r="I4" s="86"/>
    </row>
    <row r="5" spans="1:9" x14ac:dyDescent="0.35">
      <c r="A5" s="128"/>
      <c r="B5" s="65" t="s">
        <v>94</v>
      </c>
      <c r="C5" s="129"/>
      <c r="D5" s="130"/>
      <c r="E5" s="68"/>
      <c r="F5" s="68"/>
      <c r="G5" s="68"/>
      <c r="H5" s="68"/>
      <c r="I5" s="86"/>
    </row>
    <row r="6" spans="1:9" x14ac:dyDescent="0.35">
      <c r="A6" s="128"/>
      <c r="B6" s="44"/>
      <c r="C6" s="68"/>
      <c r="D6" s="68"/>
      <c r="E6" s="68"/>
      <c r="F6" s="68"/>
      <c r="G6" s="68"/>
      <c r="H6" s="68"/>
      <c r="I6" s="86"/>
    </row>
    <row r="7" spans="1:9" x14ac:dyDescent="0.35">
      <c r="A7" s="128"/>
      <c r="B7" s="65" t="s">
        <v>92</v>
      </c>
      <c r="C7" s="68"/>
      <c r="D7" s="68"/>
      <c r="E7" s="68"/>
      <c r="F7" s="68"/>
      <c r="G7" s="68"/>
      <c r="H7" s="68"/>
      <c r="I7" s="86"/>
    </row>
    <row r="8" spans="1:9" x14ac:dyDescent="0.35">
      <c r="A8" s="128"/>
      <c r="B8" s="65" t="s">
        <v>93</v>
      </c>
      <c r="C8" s="68"/>
      <c r="D8" s="68"/>
      <c r="E8" s="68"/>
      <c r="F8" s="68"/>
      <c r="G8" s="68"/>
      <c r="H8" s="68"/>
      <c r="I8" s="86"/>
    </row>
    <row r="9" spans="1:9" x14ac:dyDescent="0.35">
      <c r="A9" s="128"/>
      <c r="B9" s="68"/>
      <c r="C9" s="68"/>
      <c r="D9" s="68"/>
      <c r="E9" s="68"/>
      <c r="F9" s="68"/>
      <c r="G9" s="68"/>
      <c r="H9" s="68"/>
      <c r="I9" s="86"/>
    </row>
    <row r="10" spans="1:9" x14ac:dyDescent="0.35">
      <c r="A10" s="128"/>
      <c r="B10" s="68" t="s">
        <v>99</v>
      </c>
      <c r="C10" s="68"/>
      <c r="D10" s="68"/>
      <c r="E10" s="68"/>
      <c r="F10" s="68"/>
      <c r="G10" s="68"/>
      <c r="H10" s="68"/>
      <c r="I10" s="86"/>
    </row>
    <row r="11" spans="1:9" x14ac:dyDescent="0.35">
      <c r="A11" s="128"/>
      <c r="B11" s="131"/>
      <c r="C11" s="68"/>
      <c r="D11" s="68"/>
      <c r="E11" s="68"/>
      <c r="F11" s="68"/>
      <c r="G11" s="68"/>
      <c r="H11" s="68"/>
      <c r="I11" s="86"/>
    </row>
    <row r="12" spans="1:9" x14ac:dyDescent="0.35">
      <c r="A12" s="128"/>
      <c r="B12" s="44" t="s">
        <v>95</v>
      </c>
      <c r="C12" s="130"/>
      <c r="D12" s="68"/>
      <c r="E12" s="68"/>
      <c r="F12" s="68"/>
      <c r="G12" s="70" t="s">
        <v>100</v>
      </c>
      <c r="H12" s="70" t="s">
        <v>101</v>
      </c>
      <c r="I12" s="86"/>
    </row>
    <row r="13" spans="1:9" x14ac:dyDescent="0.35">
      <c r="A13" s="128"/>
      <c r="B13" s="83" t="s">
        <v>71</v>
      </c>
      <c r="C13" s="83"/>
      <c r="D13" s="83"/>
      <c r="E13" s="83"/>
      <c r="F13" s="68"/>
      <c r="G13" s="132">
        <f>G19</f>
        <v>1</v>
      </c>
      <c r="H13" s="133">
        <f>H19</f>
        <v>3732144</v>
      </c>
      <c r="I13" s="86"/>
    </row>
    <row r="14" spans="1:9" x14ac:dyDescent="0.35">
      <c r="A14" s="128"/>
      <c r="B14" s="68" t="s">
        <v>72</v>
      </c>
      <c r="C14" s="68"/>
      <c r="D14" s="68"/>
      <c r="E14" s="68"/>
      <c r="F14" s="68"/>
      <c r="G14" s="134">
        <v>0</v>
      </c>
      <c r="H14" s="135">
        <v>0</v>
      </c>
      <c r="I14" s="86"/>
    </row>
    <row r="15" spans="1:9" x14ac:dyDescent="0.35">
      <c r="A15" s="128"/>
      <c r="B15" s="68" t="s">
        <v>73</v>
      </c>
      <c r="C15" s="68"/>
      <c r="D15" s="68"/>
      <c r="E15" s="68"/>
      <c r="F15" s="68"/>
      <c r="G15" s="134">
        <v>0</v>
      </c>
      <c r="H15" s="135">
        <v>0</v>
      </c>
      <c r="I15" s="86"/>
    </row>
    <row r="16" spans="1:9" x14ac:dyDescent="0.35">
      <c r="A16" s="128"/>
      <c r="B16" s="68" t="s">
        <v>74</v>
      </c>
      <c r="C16" s="68"/>
      <c r="D16" s="68"/>
      <c r="E16" s="68"/>
      <c r="F16" s="68"/>
      <c r="G16" s="134">
        <v>0</v>
      </c>
      <c r="H16" s="135">
        <v>0</v>
      </c>
      <c r="I16" s="86"/>
    </row>
    <row r="17" spans="1:9" x14ac:dyDescent="0.35">
      <c r="A17" s="128"/>
      <c r="B17" s="68" t="s">
        <v>108</v>
      </c>
      <c r="C17" s="68"/>
      <c r="D17" s="68"/>
      <c r="E17" s="68"/>
      <c r="F17" s="68"/>
      <c r="G17" s="134">
        <v>0</v>
      </c>
      <c r="H17" s="135">
        <v>336000</v>
      </c>
      <c r="I17" s="86"/>
    </row>
    <row r="18" spans="1:9" x14ac:dyDescent="0.35">
      <c r="A18" s="128"/>
      <c r="B18" s="68" t="s">
        <v>102</v>
      </c>
      <c r="C18" s="68"/>
      <c r="D18" s="68"/>
      <c r="E18" s="68"/>
      <c r="F18" s="68"/>
      <c r="G18" s="136">
        <v>1</v>
      </c>
      <c r="H18" s="137">
        <v>3396144</v>
      </c>
      <c r="I18" s="86"/>
    </row>
    <row r="19" spans="1:9" x14ac:dyDescent="0.35">
      <c r="A19" s="128"/>
      <c r="B19" s="83" t="s">
        <v>103</v>
      </c>
      <c r="C19" s="83"/>
      <c r="D19" s="83"/>
      <c r="E19" s="83"/>
      <c r="F19" s="68"/>
      <c r="G19" s="134">
        <f>SUM(G14:G18)</f>
        <v>1</v>
      </c>
      <c r="H19" s="133">
        <f>(H14+H15+H16+H17+H18)</f>
        <v>3732144</v>
      </c>
      <c r="I19" s="86"/>
    </row>
    <row r="20" spans="1:9" ht="15" thickBot="1" x14ac:dyDescent="0.4">
      <c r="A20" s="128"/>
      <c r="B20" s="83"/>
      <c r="C20" s="83"/>
      <c r="D20" s="68"/>
      <c r="E20" s="68"/>
      <c r="F20" s="68"/>
      <c r="G20" s="138"/>
      <c r="H20" s="139"/>
      <c r="I20" s="86"/>
    </row>
    <row r="21" spans="1:9" ht="15" thickTop="1" x14ac:dyDescent="0.35">
      <c r="A21" s="128"/>
      <c r="B21" s="83"/>
      <c r="C21" s="83"/>
      <c r="D21" s="68"/>
      <c r="E21" s="68"/>
      <c r="F21" s="68"/>
      <c r="G21" s="90"/>
      <c r="H21" s="140"/>
      <c r="I21" s="86"/>
    </row>
    <row r="22" spans="1:9" x14ac:dyDescent="0.35">
      <c r="A22" s="128"/>
      <c r="B22" s="68"/>
      <c r="C22" s="68"/>
      <c r="D22" s="68"/>
      <c r="E22" s="68"/>
      <c r="F22" s="90"/>
      <c r="G22" s="90"/>
      <c r="H22" s="90"/>
      <c r="I22" s="86"/>
    </row>
    <row r="23" spans="1:9" ht="15" thickBot="1" x14ac:dyDescent="0.4">
      <c r="A23" s="128"/>
      <c r="B23" s="94"/>
      <c r="C23" s="94"/>
      <c r="D23" s="68"/>
      <c r="E23" s="68"/>
      <c r="F23" s="94"/>
      <c r="G23" s="94"/>
      <c r="H23" s="90"/>
      <c r="I23" s="86"/>
    </row>
    <row r="24" spans="1:9" x14ac:dyDescent="0.35">
      <c r="A24" s="128"/>
      <c r="B24" s="90" t="s">
        <v>104</v>
      </c>
      <c r="C24" s="90"/>
      <c r="D24" s="68"/>
      <c r="E24" s="68"/>
      <c r="F24" s="90"/>
      <c r="G24" s="90"/>
      <c r="H24" s="90"/>
      <c r="I24" s="86"/>
    </row>
    <row r="25" spans="1:9" x14ac:dyDescent="0.35">
      <c r="A25" s="128"/>
      <c r="B25" s="90" t="s">
        <v>110</v>
      </c>
      <c r="C25" s="90"/>
      <c r="D25" s="68"/>
      <c r="E25" s="68"/>
      <c r="F25" s="90" t="s">
        <v>105</v>
      </c>
      <c r="G25" s="90"/>
      <c r="H25" s="90"/>
      <c r="I25" s="86"/>
    </row>
    <row r="26" spans="1:9" x14ac:dyDescent="0.35">
      <c r="A26" s="128"/>
      <c r="B26" s="90" t="s">
        <v>111</v>
      </c>
      <c r="C26" s="90"/>
      <c r="D26" s="68"/>
      <c r="E26" s="68"/>
      <c r="F26" s="90" t="s">
        <v>106</v>
      </c>
      <c r="G26" s="90"/>
      <c r="H26" s="90"/>
      <c r="I26" s="86"/>
    </row>
    <row r="27" spans="1:9" x14ac:dyDescent="0.35">
      <c r="A27" s="128"/>
      <c r="B27" s="90"/>
      <c r="C27" s="90"/>
      <c r="D27" s="68"/>
      <c r="E27" s="68"/>
      <c r="F27" s="90"/>
      <c r="G27" s="90"/>
      <c r="H27" s="90"/>
      <c r="I27" s="86"/>
    </row>
    <row r="28" spans="1:9" ht="18.5" customHeight="1" x14ac:dyDescent="0.35">
      <c r="A28" s="128"/>
      <c r="B28" s="141" t="s">
        <v>107</v>
      </c>
      <c r="C28" s="141"/>
      <c r="D28" s="141"/>
      <c r="E28" s="141"/>
      <c r="F28" s="141"/>
      <c r="G28" s="141"/>
      <c r="H28" s="141"/>
      <c r="I28" s="86"/>
    </row>
    <row r="29" spans="1:9" ht="15" thickBot="1" x14ac:dyDescent="0.4">
      <c r="A29" s="142"/>
      <c r="B29" s="143"/>
      <c r="C29" s="143"/>
      <c r="D29" s="143"/>
      <c r="E29" s="143"/>
      <c r="F29" s="94"/>
      <c r="G29" s="94"/>
      <c r="H29" s="94"/>
      <c r="I29" s="14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2024-08-24T15:02:42Z</cp:lastPrinted>
  <dcterms:created xsi:type="dcterms:W3CDTF">2024-08-21T21:38:55Z</dcterms:created>
  <dcterms:modified xsi:type="dcterms:W3CDTF">2024-08-24T15:11:39Z</dcterms:modified>
</cp:coreProperties>
</file>