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8. AGOSTO\NIT 891200528 HOSP DEPTAL DE NARIÑO (PASTO)\"/>
    </mc:Choice>
  </mc:AlternateContent>
  <bookViews>
    <workbookView xWindow="0" yWindow="0" windowWidth="19200" windowHeight="7020" activeTab="3"/>
  </bookViews>
  <sheets>
    <sheet name="INFO IPS" sheetId="1" r:id="rId1"/>
    <sheet name="TD" sheetId="4" r:id="rId2"/>
    <sheet name="ESTADO DE CADA FACTURA" sheetId="2" r:id="rId3"/>
    <sheet name="FOR-CSA-018 " sheetId="3" r:id="rId4"/>
    <sheet name="FOR CSA 004" sheetId="5" r:id="rId5"/>
  </sheets>
  <definedNames>
    <definedName name="_xlnm._FilterDatabase" localSheetId="2" hidden="1">'ESTADO DE CADA FACTURA'!$A$2:$AD$15</definedName>
  </definedNames>
  <calcPr calcId="152511"/>
  <pivotCaches>
    <pivotCache cacheId="72"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5" l="1"/>
  <c r="H13" i="5" s="1"/>
  <c r="G19" i="5"/>
  <c r="G13" i="5" s="1"/>
  <c r="I28" i="3"/>
  <c r="H28" i="3"/>
  <c r="I26" i="3"/>
  <c r="H26" i="3"/>
  <c r="I23" i="3"/>
  <c r="I31" i="3" s="1"/>
  <c r="H23" i="3"/>
  <c r="F17" i="4"/>
  <c r="F14" i="4"/>
  <c r="D16" i="4"/>
  <c r="D15" i="4"/>
  <c r="F9" i="4"/>
  <c r="F5" i="4"/>
  <c r="H31" i="3" l="1"/>
  <c r="Z1" i="2"/>
  <c r="X1" i="2"/>
  <c r="S1" i="2"/>
  <c r="V1" i="2"/>
  <c r="R1" i="2"/>
  <c r="J1" i="2"/>
  <c r="W1" i="2" l="1"/>
  <c r="U1" i="2"/>
  <c r="Q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 ref="AA5" authorId="1"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DICIEBRE 2023</t>
        </r>
      </text>
    </comment>
    <comment ref="AA6" authorId="1"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DICIEBRE 2023</t>
        </r>
      </text>
    </comment>
    <comment ref="AA7" authorId="1" shapeId="0">
      <text>
        <r>
          <rPr>
            <b/>
            <sz val="9"/>
            <color indexed="81"/>
            <rFont val="Tahoma"/>
            <family val="2"/>
          </rPr>
          <t>Paola Andrea Jimenez Prado:</t>
        </r>
        <r>
          <rPr>
            <sz val="9"/>
            <color indexed="81"/>
            <rFont val="Tahoma"/>
            <family val="2"/>
          </rPr>
          <t xml:space="preserve">
</t>
        </r>
        <r>
          <rPr>
            <b/>
            <sz val="9"/>
            <color indexed="81"/>
            <rFont val="Tahoma"/>
            <family val="2"/>
          </rPr>
          <t>PAGO DIRECTO REGIMEN SUBSIDIADO DICIEBRE 2023</t>
        </r>
      </text>
    </comment>
  </commentList>
</comments>
</file>

<file path=xl/sharedStrings.xml><?xml version="1.0" encoding="utf-8"?>
<sst xmlns="http://schemas.openxmlformats.org/spreadsheetml/2006/main" count="318" uniqueCount="142">
  <si>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</si>
  <si>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</si>
  <si>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</si>
  <si>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</si>
  <si>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</si>
  <si>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</si>
  <si>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</si>
  <si>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</si>
  <si>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</si>
  <si>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</si>
  <si>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</si>
  <si>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</si>
  <si>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00000002561213</t>
  </si>
  <si>
    <t>00000002582931</t>
  </si>
  <si>
    <t>00000002753878</t>
  </si>
  <si>
    <t>00000002777303</t>
  </si>
  <si>
    <t>00000002794732</t>
  </si>
  <si>
    <t>00000002848095</t>
  </si>
  <si>
    <t>00000002848096</t>
  </si>
  <si>
    <t>00000002853739</t>
  </si>
  <si>
    <t>00000002877800</t>
  </si>
  <si>
    <t>00000002879298</t>
  </si>
  <si>
    <t>00000002884669</t>
  </si>
  <si>
    <t>00000002915999</t>
  </si>
  <si>
    <t>00000002923397</t>
  </si>
  <si>
    <t>EVENTO</t>
  </si>
  <si>
    <t>PASTO</t>
  </si>
  <si>
    <t>URGENCIAS</t>
  </si>
  <si>
    <t>NA</t>
  </si>
  <si>
    <t xml:space="preserve">HOSPITAL UNIVERSITARIO DEPARTAMENTAL DE NARIÑO </t>
  </si>
  <si>
    <t>Llave</t>
  </si>
  <si>
    <t>891200528_2561213</t>
  </si>
  <si>
    <t>891200528_2582931</t>
  </si>
  <si>
    <t xml:space="preserve">Fecha de radicación EPS </t>
  </si>
  <si>
    <t>Estado de Factura EPS Agosto 22</t>
  </si>
  <si>
    <t>Boxalud</t>
  </si>
  <si>
    <t>Finalizada</t>
  </si>
  <si>
    <t>00002753878</t>
  </si>
  <si>
    <t>00002777303</t>
  </si>
  <si>
    <t>00002794732</t>
  </si>
  <si>
    <t>00002848095</t>
  </si>
  <si>
    <t>00002848096</t>
  </si>
  <si>
    <t>00002853739</t>
  </si>
  <si>
    <t>00002877800</t>
  </si>
  <si>
    <t>00002879298</t>
  </si>
  <si>
    <t>00002884669</t>
  </si>
  <si>
    <t>00002915999</t>
  </si>
  <si>
    <t>00002923397</t>
  </si>
  <si>
    <t>891200528_00002753878</t>
  </si>
  <si>
    <t>891200528_00002777303</t>
  </si>
  <si>
    <t>891200528_00002794732</t>
  </si>
  <si>
    <t>891200528_00002848095</t>
  </si>
  <si>
    <t>891200528_00002848096</t>
  </si>
  <si>
    <t>891200528_00002853739</t>
  </si>
  <si>
    <t>891200528_00002877800</t>
  </si>
  <si>
    <t>891200528_00002879298</t>
  </si>
  <si>
    <t>891200528_00002884669</t>
  </si>
  <si>
    <t>891200528_00002915999</t>
  </si>
  <si>
    <t>891200528_00002923397</t>
  </si>
  <si>
    <t>Para respuesta a prestador</t>
  </si>
  <si>
    <t>Devuelta</t>
  </si>
  <si>
    <t>Para auditoria de pertinencia</t>
  </si>
  <si>
    <t>Valor Total Bruto</t>
  </si>
  <si>
    <t>Valor Devolucion</t>
  </si>
  <si>
    <t>Valor Radicado</t>
  </si>
  <si>
    <t>Valor Glosa Aceptada</t>
  </si>
  <si>
    <t>Valor Glosa Pendiente</t>
  </si>
  <si>
    <t>Valor Pagar</t>
  </si>
  <si>
    <t>Observacion objeccion</t>
  </si>
  <si>
    <t xml:space="preserve">Por pagar SAP </t>
  </si>
  <si>
    <t>P. abiertas doc</t>
  </si>
  <si>
    <t>Valor compensacion SAP</t>
  </si>
  <si>
    <t>Doc compensacion</t>
  </si>
  <si>
    <t xml:space="preserve">Valor TF </t>
  </si>
  <si>
    <t>fecha de compensacion</t>
  </si>
  <si>
    <t>Fecha de corte</t>
  </si>
  <si>
    <t>26.04.2022</t>
  </si>
  <si>
    <t>23.01.2024</t>
  </si>
  <si>
    <t>26.06.2024</t>
  </si>
  <si>
    <t>20.08.2024</t>
  </si>
  <si>
    <t>Paciente con fractura de femur, valora ortopedia el dia 15 de mayo, quien indica tratamiento quirurgico consistente en reduccion abierta y fijacion interna de fractura subtrocantérica de femur, paciente a la espera de procedimineto quirurgico, el cual fue realizado el dia 26 de mayo, se observa falta de oportunidad para realizar procedimiento, por lo tanto se glosa estancia de 16 al 25 de mayo. total: $ 3.193.000,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Se recono ce material de OTS de acuerdo a factura de compra. " $ 747.861</t>
  </si>
  <si>
    <t>Se ratifica objeción. Estancia: Facturan: Unipersonal (1)- UCIN (6). Considero paciente sin criterios de UCIN los días 22- 25 de Septiembre. Se reconoce estancia en Bipersonal. ($1.033.900- 426.500). Considero paciente sin criterios de UCIN los días Septiembre 22- 25. Se ratifica objeción. 872002 Rx de Abdomen no interpretada en la HC. ($163.857). La glosa es por la falta de interpretación en la HC no por soporte. Cual es la pertinencia de tomarla sino se interpreta. Se ratifica objeción. 895100 Electrocardiograma facturan 3. Soportan 1. Interpretan 1. Pertinente 1. ($63.500) x 2. Se ratifica objeción. La glosa es por interpretación y pertinencia no por soporte. Se ratifica objeción. Paraclínicos no interpretados en la HC: Calcio- HDL- LDL- Colesterol- TGC facturan 3 interpretan 1 (241)- Fósforo- Magnesio. ($305.938). No se evidencia respuesta a la objeción. El concepto es de pertinencia no de soporte.. Se ratifica objeción. se realiza objecion al validar los datos dela factura la colangiografia valor $3.324.200 se objeta la diferencia$949.400.</t>
  </si>
  <si>
    <t>873501, FLUOROSCOPIA COMO GUIA PARA PROCEDIMIENTOS, facturan 5, pertinente una, se glosan 4, 196.400, 785600.  PACIENTE CON FRACTURA A NIVEL DE DIAFISIS DE TIBIA DERECHA, TERCIO SUPERIOR Y MEDIO, VALORADO POR ORTOPEDIA QUIEN INDICA PROCEDIMIENTO QUIRURGICO 17/10/2023, LA CIRUGIA FUE REALIZAD EL DIA 23/10/2023, SE CONSIDERA INOPORTUNIDAD EN LA REALIZACION DE ESTA CIRUGIA, POR LO QUE SE GLOSA ESTANCIA DEL DIA 18 AL 22 DE OCTUBRE, 5 DIAS, 319.400, 1597000. Material de osteosíntesis, mayor valor facturado, se glosa la diferencia con base a la factura de compra. De conformidad al manual SOAT, Decreto 423/1996,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Así pues el decreto 2423/1996, NO contempla el cobro adicional de un porcentaje sobre el valor de la factura que el proveedor de material de osteosíntesis. SE GLOSA LA DIFERENCIA EN EL COBRO, DE ACUERDO A FACTRA DE COMPRA: 725.928. SECUESTRECTOMIA, DRENAJE, DESBRIDAMIENTO DE TIBIA O PERONE, no es facturable Lo descrito en la nota quirúrgica no soporta la realización de drenaje, curetaje toda vez que no se menciona osteomielitis o presencia de fragmentos óseos necróticos que requirieran alguna extracción, la preparación ósea y la limpieza de los fragmentos hacen parte integral de los procedimientos de osteosíntesis y reducción abierta de fracturas. 1.378.500</t>
  </si>
  <si>
    <t>SE SOSTIENE GLOSA MATERIAL DE OSTOSENTESIS SE ENCUENTRA COBRADO A MAYOR VALOR QUE LA FACTURA DE COMPRA $955485.SE VALIDA SOAT Y SE DEBE LIQUIDAR A VALOR COMERCIAL DE VENTA.</t>
  </si>
  <si>
    <t xml:space="preserve">
DURANTE LA AUDITORIA REALIZADA A LA CUENTA, SE ENCUENTRA QUE LA AUTORIZACION 122300063805  NO SE ENCONTRABA ACTIVA PARA EL MOMENTO DE LA PRESTACION DEL SERVICIO. SE DEBIO VERIFICAR EN EL APLICATIVO BOXALUD AL MOMENTO DE LA ADMISION.  SOLICITARLA ALA CAPAUTORIZACIONES@EPSDELAGENTE.COM.CO ,PARA DARLE TRAMITE ALA FACTURA</t>
  </si>
  <si>
    <t>autorizacion
se devuelve factura con soportes completos al vlaidar no se evidencia  gestion para el cierre fianl del evento y reportarlo ala capautorizaciones@epsdelagente.com.co ,sujeta apertienencia ,para darle tramite ala factura</t>
  </si>
  <si>
    <t>AUTORIZACION
SE DEVUELVE FACTURA CON SOPORTES COMPLETOS AL VALIDAR LOS DATOS FACTURA HOSPITALARIA QUE NO CUENTA CON LA AUTORIZACION DE INTERNACION, PARA LOS SERVICIOS HOSPITALARIOS ,SOLICITARLA AL AREA ENCARGADA CAPAUTOIZACIONES@EPSDELAGENTE.COM.CO,PARA DARLE TRAMITE ALA FACTURA,SUJETA A AUDITORIA DE PERTINENCIA</t>
  </si>
  <si>
    <t>FACTURA DEVUELTA</t>
  </si>
  <si>
    <t>FACTURA EN PROCESO INTERNO</t>
  </si>
  <si>
    <t>FACTURA PENDIENTE EN PROGRAMACION DE PAGO</t>
  </si>
  <si>
    <t>FACTURA CANCELADA</t>
  </si>
  <si>
    <t>GLOSA PENDIETEN POR CONCILIAR</t>
  </si>
  <si>
    <t xml:space="preserve">FACTURA CANCELADA PARCIALMENTE - GLOSA PENDIENTE POR CONCILIAR </t>
  </si>
  <si>
    <t xml:space="preserve">FACTURA PENDIENTE EN PROGRAMACION DE PAGO -  SALDO CANCELADA PARCIALMENTE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</si>
  <si>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</si>
  <si>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</si>
  <si>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</si>
  <si>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</si>
  <si>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</si>
  <si>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</si>
  <si>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</si>
  <si>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</si>
  <si>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</si>
  <si>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</si>
  <si>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</si>
  <si>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</si>
  <si>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</si>
  <si>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</si>
  <si>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</si>
  <si>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</si>
  <si>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</si>
  <si>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</si>
  <si>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</si>
  <si>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</si>
  <si>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</si>
  <si>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</si>
  <si>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</si>
  <si>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</si>
  <si>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Etiquetas de fila</t>
  </si>
  <si>
    <t>Total general</t>
  </si>
  <si>
    <t xml:space="preserve">Suma de Por pagar SAP </t>
  </si>
  <si>
    <t xml:space="preserve">Cant. Facturas </t>
  </si>
  <si>
    <t xml:space="preserve">Saldo IPS </t>
  </si>
  <si>
    <t xml:space="preserve">Valor glosa pendiente </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</si>
  <si>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</si>
  <si>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</si>
  <si>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</si>
  <si>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</si>
  <si>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</si>
  <si>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</si>
  <si>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</si>
  <si>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</si>
  <si>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</si>
  <si>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</si>
  <si>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</si>
  <si>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</si>
  <si>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</si>
  <si>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 xml:space="preserve">Señores: HOSPITAL UNIVERSITARIO DEPARTAMENTAL DE NARIÑO </t>
  </si>
  <si>
    <t>NIT: 891200528</t>
  </si>
  <si>
    <t>Con Corte al dia: 31/07/2024</t>
  </si>
  <si>
    <t>Santiago de Cali, Agosto 22 del 2024</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</si>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</sst>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1"/>
      <color theme="0" tint="-0.499984740745262"/>
      <name val="Calibri"/>
      <family val="2"/>
      <scheme val="minor"/>
    </font>
    <font>
      <b/>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9" fillId="0" borderId="0"/>
    <xf numFmtId="166" fontId="5" fillId="0" borderId="0" applyFont="0" applyFill="0" applyBorder="0" applyAlignment="0" applyProtection="0"/>
  </cellStyleXfs>
  <cellXfs count="135">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164" fontId="0" fillId="0" borderId="1" xfId="1" applyNumberFormat="1" applyFont="1" applyBorder="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1" xfId="0" applyFont="1" applyFill="1" applyBorder="1" applyAlignment="1">
      <alignment horizontal="center"/>
    </xf>
    <xf numFmtId="0" fontId="6" fillId="2" borderId="1" xfId="0" applyFont="1" applyFill="1" applyBorder="1" applyAlignment="1">
      <alignment horizontal="center" wrapText="1"/>
    </xf>
    <xf numFmtId="0" fontId="7" fillId="6" borderId="1" xfId="0" applyFont="1" applyFill="1" applyBorder="1" applyAlignment="1">
      <alignment horizontal="center" vertical="center" wrapText="1"/>
    </xf>
    <xf numFmtId="164" fontId="0" fillId="0" borderId="0" xfId="1" applyNumberFormat="1" applyFont="1"/>
    <xf numFmtId="164" fontId="1" fillId="0" borderId="1" xfId="1" applyNumberFormat="1" applyFont="1" applyBorder="1" applyAlignment="1">
      <alignment horizontal="center" vertical="center" wrapText="1"/>
    </xf>
    <xf numFmtId="164" fontId="1" fillId="5" borderId="1" xfId="1" applyNumberFormat="1" applyFont="1" applyFill="1" applyBorder="1" applyAlignment="1">
      <alignment horizontal="center" vertical="center" wrapText="1"/>
    </xf>
    <xf numFmtId="164" fontId="1" fillId="0" borderId="0" xfId="1" applyNumberFormat="1" applyFont="1"/>
    <xf numFmtId="0" fontId="0" fillId="0" borderId="0" xfId="0" applyFont="1"/>
    <xf numFmtId="0" fontId="0" fillId="0" borderId="1" xfId="0" applyFont="1" applyBorder="1"/>
    <xf numFmtId="14" fontId="0" fillId="0" borderId="1" xfId="0" applyNumberFormat="1" applyFont="1" applyBorder="1"/>
    <xf numFmtId="49" fontId="0" fillId="2" borderId="1" xfId="0" applyNumberFormat="1" applyFont="1" applyFill="1" applyBorder="1" applyAlignment="1"/>
    <xf numFmtId="164" fontId="8" fillId="0" borderId="1" xfId="1" applyNumberFormat="1" applyFont="1" applyBorder="1" applyAlignment="1">
      <alignment horizontal="center" vertical="center" wrapText="1"/>
    </xf>
    <xf numFmtId="164" fontId="8" fillId="7" borderId="1" xfId="1" applyNumberFormat="1" applyFont="1" applyFill="1" applyBorder="1" applyAlignment="1">
      <alignment horizontal="center" vertical="center" wrapText="1"/>
    </xf>
    <xf numFmtId="164" fontId="1" fillId="8" borderId="1" xfId="1"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64" fontId="7" fillId="6" borderId="1" xfId="1" applyNumberFormat="1" applyFont="1" applyFill="1" applyBorder="1" applyAlignment="1">
      <alignment horizontal="center" vertical="center" wrapText="1"/>
    </xf>
    <xf numFmtId="164" fontId="0" fillId="0" borderId="1" xfId="1" applyNumberFormat="1" applyFont="1" applyBorder="1" applyAlignment="1">
      <alignment wrapText="1"/>
    </xf>
    <xf numFmtId="164" fontId="0" fillId="0" borderId="1" xfId="1" applyNumberFormat="1" applyFont="1" applyBorder="1" applyAlignment="1"/>
    <xf numFmtId="164" fontId="0" fillId="0" borderId="0" xfId="0" applyNumberFormat="1" applyFont="1"/>
    <xf numFmtId="0" fontId="10" fillId="0" borderId="0" xfId="3" applyFont="1"/>
    <xf numFmtId="0" fontId="10" fillId="0" borderId="2" xfId="3" applyFont="1" applyBorder="1" applyAlignment="1">
      <alignment horizontal="centerContinuous"/>
    </xf>
    <xf numFmtId="0" fontId="10" fillId="0" borderId="3" xfId="3" applyFont="1" applyBorder="1" applyAlignment="1">
      <alignment horizontal="centerContinuous"/>
    </xf>
    <xf numFmtId="0" fontId="11" fillId="0" borderId="2" xfId="3" applyFont="1" applyBorder="1" applyAlignment="1">
      <alignment horizontal="centerContinuous" vertical="center"/>
    </xf>
    <xf numFmtId="0" fontId="11" fillId="0" borderId="4" xfId="3" applyFont="1" applyBorder="1" applyAlignment="1">
      <alignment horizontal="centerContinuous" vertical="center"/>
    </xf>
    <xf numFmtId="0" fontId="11" fillId="0" borderId="3" xfId="3" applyFont="1" applyBorder="1" applyAlignment="1">
      <alignment horizontal="centerContinuous" vertical="center"/>
    </xf>
    <xf numFmtId="0" fontId="11" fillId="0" borderId="5" xfId="3" applyFont="1" applyBorder="1" applyAlignment="1">
      <alignment horizontal="centerContinuous" vertical="center"/>
    </xf>
    <xf numFmtId="0" fontId="10" fillId="0" borderId="6" xfId="3" applyFont="1" applyBorder="1" applyAlignment="1">
      <alignment horizontal="centerContinuous"/>
    </xf>
    <xf numFmtId="0" fontId="10" fillId="0" borderId="7" xfId="3" applyFont="1" applyBorder="1" applyAlignment="1">
      <alignment horizontal="centerContinuous"/>
    </xf>
    <xf numFmtId="0" fontId="11" fillId="0" borderId="8"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1"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0" xfId="3" applyFont="1" applyAlignment="1">
      <alignment horizontal="centerContinuous" vertical="center"/>
    </xf>
    <xf numFmtId="0" fontId="11" fillId="0" borderId="7" xfId="3" applyFont="1" applyBorder="1" applyAlignment="1">
      <alignment horizontal="centerContinuous" vertical="center"/>
    </xf>
    <xf numFmtId="0" fontId="11" fillId="0" borderId="12" xfId="3" applyFont="1" applyBorder="1" applyAlignment="1">
      <alignment horizontal="centerContinuous" vertical="center"/>
    </xf>
    <xf numFmtId="0" fontId="10" fillId="0" borderId="8" xfId="3" applyFont="1" applyBorder="1" applyAlignment="1">
      <alignment horizontal="centerContinuous"/>
    </xf>
    <xf numFmtId="0" fontId="10" fillId="0" borderId="10" xfId="3" applyFont="1" applyBorder="1" applyAlignment="1">
      <alignment horizontal="centerContinuous"/>
    </xf>
    <xf numFmtId="0" fontId="10" fillId="0" borderId="6" xfId="3" applyFont="1" applyBorder="1"/>
    <xf numFmtId="0" fontId="10" fillId="0" borderId="7" xfId="3" applyFont="1" applyBorder="1"/>
    <xf numFmtId="0" fontId="11" fillId="0" borderId="0" xfId="3" applyFont="1"/>
    <xf numFmtId="14" fontId="10" fillId="0" borderId="0" xfId="3" applyNumberFormat="1" applyFont="1"/>
    <xf numFmtId="165"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7" fontId="12" fillId="0" borderId="0" xfId="4" applyNumberFormat="1" applyFont="1" applyAlignment="1">
      <alignment horizontal="center"/>
    </xf>
    <xf numFmtId="168" fontId="12" fillId="0" borderId="0" xfId="2" applyNumberFormat="1" applyFont="1" applyAlignment="1">
      <alignment horizontal="right"/>
    </xf>
    <xf numFmtId="168" fontId="10" fillId="0" borderId="0" xfId="2" applyNumberFormat="1" applyFont="1"/>
    <xf numFmtId="167" fontId="9" fillId="0" borderId="0" xfId="4" applyNumberFormat="1" applyFont="1" applyAlignment="1">
      <alignment horizontal="center"/>
    </xf>
    <xf numFmtId="168" fontId="9" fillId="0" borderId="0" xfId="2" applyNumberFormat="1" applyFont="1" applyAlignment="1">
      <alignment horizontal="right"/>
    </xf>
    <xf numFmtId="167" fontId="10" fillId="0" borderId="0" xfId="4" applyNumberFormat="1" applyFont="1" applyAlignment="1">
      <alignment horizontal="center"/>
    </xf>
    <xf numFmtId="168" fontId="10" fillId="0" borderId="0" xfId="2" applyNumberFormat="1" applyFont="1" applyAlignment="1">
      <alignment horizontal="right"/>
    </xf>
    <xf numFmtId="168" fontId="10" fillId="0" borderId="0" xfId="3" applyNumberFormat="1" applyFont="1"/>
    <xf numFmtId="167" fontId="10" fillId="0" borderId="9" xfId="4" applyNumberFormat="1" applyFont="1" applyBorder="1" applyAlignment="1">
      <alignment horizontal="center"/>
    </xf>
    <xf numFmtId="168" fontId="10" fillId="0" borderId="9" xfId="2" applyNumberFormat="1" applyFont="1" applyBorder="1" applyAlignment="1">
      <alignment horizontal="right"/>
    </xf>
    <xf numFmtId="167" fontId="11" fillId="0" borderId="0" xfId="2" applyNumberFormat="1" applyFont="1" applyAlignment="1">
      <alignment horizontal="right"/>
    </xf>
    <xf numFmtId="168" fontId="11" fillId="0" borderId="0" xfId="2" applyNumberFormat="1" applyFont="1" applyAlignment="1">
      <alignment horizontal="right"/>
    </xf>
    <xf numFmtId="0" fontId="12" fillId="0" borderId="0" xfId="3" applyFont="1"/>
    <xf numFmtId="167" fontId="9" fillId="0" borderId="9" xfId="4" applyNumberFormat="1" applyFont="1" applyBorder="1" applyAlignment="1">
      <alignment horizontal="center"/>
    </xf>
    <xf numFmtId="168" fontId="9" fillId="0" borderId="9" xfId="2" applyNumberFormat="1" applyFont="1" applyBorder="1" applyAlignment="1">
      <alignment horizontal="right"/>
    </xf>
    <xf numFmtId="0" fontId="9" fillId="0" borderId="7" xfId="3" applyFont="1" applyBorder="1"/>
    <xf numFmtId="167" fontId="9" fillId="0" borderId="0" xfId="2" applyNumberFormat="1" applyFont="1" applyAlignment="1">
      <alignment horizontal="right"/>
    </xf>
    <xf numFmtId="167" fontId="12" fillId="0" borderId="13" xfId="4" applyNumberFormat="1" applyFont="1" applyBorder="1" applyAlignment="1">
      <alignment horizontal="center"/>
    </xf>
    <xf numFmtId="168" fontId="12" fillId="0" borderId="13" xfId="2" applyNumberFormat="1" applyFont="1" applyBorder="1" applyAlignment="1">
      <alignment horizontal="right"/>
    </xf>
    <xf numFmtId="169" fontId="9" fillId="0" borderId="0" xfId="3" applyNumberFormat="1" applyFont="1"/>
    <xf numFmtId="166" fontId="9" fillId="0" borderId="0" xfId="4" applyFont="1"/>
    <xf numFmtId="168" fontId="9" fillId="0" borderId="0" xfId="2" applyNumberFormat="1" applyFont="1"/>
    <xf numFmtId="169" fontId="12" fillId="0" borderId="9" xfId="3" applyNumberFormat="1" applyFont="1" applyBorder="1"/>
    <xf numFmtId="169" fontId="9" fillId="0" borderId="9" xfId="3" applyNumberFormat="1" applyFont="1" applyBorder="1"/>
    <xf numFmtId="166" fontId="12" fillId="0" borderId="9" xfId="4" applyFont="1" applyBorder="1"/>
    <xf numFmtId="168" fontId="9" fillId="0" borderId="9" xfId="2" applyNumberFormat="1" applyFont="1" applyBorder="1"/>
    <xf numFmtId="169" fontId="12" fillId="0" borderId="0" xfId="3" applyNumberFormat="1" applyFont="1"/>
    <xf numFmtId="0" fontId="10" fillId="0" borderId="8" xfId="3" applyFont="1" applyBorder="1"/>
    <xf numFmtId="0" fontId="10" fillId="0" borderId="9" xfId="3" applyFont="1" applyBorder="1"/>
    <xf numFmtId="169" fontId="10" fillId="0" borderId="9" xfId="3" applyNumberFormat="1" applyFont="1" applyBorder="1"/>
    <xf numFmtId="0" fontId="10" fillId="0" borderId="10" xfId="3" applyFont="1" applyBorder="1"/>
    <xf numFmtId="164" fontId="0" fillId="0" borderId="7" xfId="1" applyNumberFormat="1" applyFont="1" applyBorder="1"/>
    <xf numFmtId="0" fontId="0" fillId="0" borderId="12" xfId="0" applyFont="1" applyBorder="1" applyAlignment="1">
      <alignment horizontal="left"/>
    </xf>
    <xf numFmtId="0" fontId="0" fillId="0" borderId="12" xfId="0" applyNumberFormat="1" applyFont="1" applyBorder="1"/>
    <xf numFmtId="164" fontId="0" fillId="0" borderId="12" xfId="1" applyNumberFormat="1" applyFont="1" applyBorder="1"/>
    <xf numFmtId="0" fontId="0" fillId="0" borderId="14" xfId="0" pivotButton="1" applyFont="1" applyBorder="1"/>
    <xf numFmtId="0" fontId="0" fillId="0" borderId="14" xfId="0" applyFont="1" applyBorder="1"/>
    <xf numFmtId="164" fontId="0" fillId="0" borderId="14" xfId="1" applyNumberFormat="1" applyFont="1" applyBorder="1"/>
    <xf numFmtId="164" fontId="0" fillId="0" borderId="15" xfId="1" applyNumberFormat="1" applyFont="1" applyBorder="1"/>
    <xf numFmtId="0" fontId="0" fillId="0" borderId="14" xfId="0" applyFont="1" applyBorder="1" applyAlignment="1">
      <alignment horizontal="left"/>
    </xf>
    <xf numFmtId="0" fontId="0" fillId="0" borderId="14" xfId="0" applyNumberFormat="1" applyFont="1" applyBorder="1"/>
    <xf numFmtId="0" fontId="0" fillId="9" borderId="12" xfId="0" applyNumberFormat="1" applyFont="1" applyFill="1" applyBorder="1"/>
    <xf numFmtId="164" fontId="0" fillId="9" borderId="12" xfId="1" applyNumberFormat="1" applyFont="1" applyFill="1" applyBorder="1"/>
    <xf numFmtId="0" fontId="14" fillId="10" borderId="12" xfId="0" applyNumberFormat="1" applyFont="1" applyFill="1" applyBorder="1"/>
    <xf numFmtId="164" fontId="14" fillId="10" borderId="12" xfId="1" applyNumberFormat="1" applyFont="1" applyFill="1" applyBorder="1"/>
    <xf numFmtId="164" fontId="0" fillId="10" borderId="12" xfId="1" applyNumberFormat="1" applyFont="1" applyFill="1" applyBorder="1"/>
    <xf numFmtId="164" fontId="0" fillId="6" borderId="0" xfId="1" applyNumberFormat="1" applyFont="1" applyFill="1"/>
    <xf numFmtId="0" fontId="0" fillId="6" borderId="12" xfId="0" applyNumberFormat="1" applyFont="1" applyFill="1" applyBorder="1"/>
    <xf numFmtId="164" fontId="0" fillId="6" borderId="12" xfId="1" applyNumberFormat="1" applyFont="1" applyFill="1" applyBorder="1"/>
    <xf numFmtId="0" fontId="12" fillId="0" borderId="5" xfId="3" applyFont="1" applyBorder="1" applyAlignment="1">
      <alignment horizontal="center" vertical="center"/>
    </xf>
    <xf numFmtId="0" fontId="12" fillId="0" borderId="14" xfId="3" applyFont="1" applyBorder="1" applyAlignment="1">
      <alignment horizontal="center" vertical="center"/>
    </xf>
    <xf numFmtId="0" fontId="9" fillId="0" borderId="6" xfId="3" applyFont="1" applyBorder="1"/>
    <xf numFmtId="165" fontId="9" fillId="0" borderId="0" xfId="3" applyNumberFormat="1" applyFont="1"/>
    <xf numFmtId="14" fontId="9" fillId="0" borderId="0" xfId="3" applyNumberFormat="1" applyFont="1"/>
    <xf numFmtId="14" fontId="9" fillId="0" borderId="0" xfId="3" applyNumberFormat="1" applyFont="1" applyAlignment="1">
      <alignment horizontal="left"/>
    </xf>
    <xf numFmtId="164" fontId="12" fillId="0" borderId="0" xfId="1" applyNumberFormat="1" applyFont="1"/>
    <xf numFmtId="170" fontId="12" fillId="0" borderId="0" xfId="1" applyNumberFormat="1" applyFont="1" applyAlignment="1">
      <alignment horizontal="right"/>
    </xf>
    <xf numFmtId="164" fontId="9" fillId="0" borderId="0" xfId="1" applyNumberFormat="1" applyFont="1" applyAlignment="1">
      <alignment horizontal="center"/>
    </xf>
    <xf numFmtId="170" fontId="9" fillId="0" borderId="0" xfId="1" applyNumberFormat="1" applyFont="1" applyAlignment="1">
      <alignment horizontal="right"/>
    </xf>
    <xf numFmtId="164" fontId="9" fillId="0" borderId="18" xfId="1" applyNumberFormat="1" applyFont="1" applyBorder="1" applyAlignment="1">
      <alignment horizontal="center"/>
    </xf>
    <xf numFmtId="170" fontId="9" fillId="0" borderId="18" xfId="1" applyNumberFormat="1" applyFont="1" applyBorder="1" applyAlignment="1">
      <alignment horizontal="right"/>
    </xf>
    <xf numFmtId="164" fontId="9" fillId="0" borderId="13" xfId="1" applyNumberFormat="1" applyFont="1" applyBorder="1" applyAlignment="1">
      <alignment horizontal="center"/>
    </xf>
    <xf numFmtId="170" fontId="9" fillId="0" borderId="13" xfId="1" applyNumberFormat="1" applyFont="1" applyBorder="1" applyAlignment="1">
      <alignment horizontal="right"/>
    </xf>
    <xf numFmtId="169" fontId="9" fillId="0" borderId="0" xfId="3" applyNumberFormat="1" applyFont="1" applyAlignment="1">
      <alignment horizontal="right"/>
    </xf>
    <xf numFmtId="0" fontId="9" fillId="0" borderId="8" xfId="3" applyFont="1" applyBorder="1"/>
    <xf numFmtId="0" fontId="9" fillId="0" borderId="9" xfId="3" applyFont="1" applyBorder="1"/>
    <xf numFmtId="0" fontId="9" fillId="0" borderId="10" xfId="3" applyFont="1" applyBorder="1"/>
    <xf numFmtId="0" fontId="13" fillId="0" borderId="0" xfId="3" applyFont="1" applyAlignment="1">
      <alignment horizontal="center" vertical="center" wrapText="1"/>
    </xf>
    <xf numFmtId="0" fontId="9" fillId="0" borderId="2" xfId="3" applyFont="1" applyBorder="1" applyAlignment="1">
      <alignment horizontal="center"/>
    </xf>
    <xf numFmtId="0" fontId="9" fillId="0" borderId="3" xfId="3" applyFont="1" applyBorder="1" applyAlignment="1">
      <alignment horizontal="center"/>
    </xf>
    <xf numFmtId="0" fontId="9" fillId="0" borderId="8" xfId="3" applyFont="1" applyBorder="1" applyAlignment="1">
      <alignment horizontal="center"/>
    </xf>
    <xf numFmtId="0" fontId="9" fillId="0" borderId="10" xfId="3" applyFont="1" applyBorder="1" applyAlignment="1">
      <alignment horizontal="center"/>
    </xf>
    <xf numFmtId="0" fontId="12" fillId="0" borderId="2" xfId="3" applyFont="1" applyBorder="1" applyAlignment="1">
      <alignment horizontal="center" vertical="center"/>
    </xf>
    <xf numFmtId="0" fontId="12" fillId="0" borderId="4" xfId="3" applyFont="1" applyBorder="1" applyAlignment="1">
      <alignment horizontal="center" vertical="center"/>
    </xf>
    <xf numFmtId="0" fontId="12" fillId="0" borderId="3" xfId="3" applyFont="1" applyBorder="1" applyAlignment="1">
      <alignment horizontal="center" vertical="center"/>
    </xf>
    <xf numFmtId="0" fontId="12" fillId="0" borderId="16" xfId="3" applyFont="1" applyBorder="1" applyAlignment="1">
      <alignment horizontal="center" vertical="center" wrapText="1"/>
    </xf>
    <xf numFmtId="0" fontId="12" fillId="0" borderId="17" xfId="3" applyFont="1" applyBorder="1" applyAlignment="1">
      <alignment horizontal="center" vertical="center" wrapText="1"/>
    </xf>
    <xf numFmtId="0" fontId="12" fillId="0" borderId="15" xfId="3" applyFont="1" applyBorder="1" applyAlignment="1">
      <alignment horizontal="center" vertical="center" wrapText="1"/>
    </xf>
    <xf numFmtId="0" fontId="13" fillId="0" borderId="0" xfId="0" applyFont="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26">
    <dxf>
      <fill>
        <patternFill patternType="solid">
          <bgColor theme="9"/>
        </patternFill>
      </fill>
    </dxf>
    <dxf>
      <fill>
        <patternFill patternType="solid">
          <bgColor theme="4"/>
        </patternFill>
      </fill>
    </dxf>
    <dxf>
      <fill>
        <patternFill patternType="solid">
          <bgColor theme="4"/>
        </patternFill>
      </fill>
    </dxf>
    <dxf>
      <font>
        <color auto="1"/>
      </font>
    </dxf>
    <dxf>
      <fill>
        <patternFill patternType="solid">
          <bgColor rgb="FFFFFF00"/>
        </patternFill>
      </fill>
    </dxf>
    <dxf>
      <fill>
        <patternFill patternType="solid">
          <bgColor rgb="FFFFFF00"/>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30.618727314817" createdVersion="5" refreshedVersion="5" minRefreshableVersion="3" recordCount="13">
  <cacheSource type="worksheet">
    <worksheetSource ref="A2:AD15" sheet="ESTADO DE CADA FACTURA"/>
  </cacheSource>
  <cacheFields count="30">
    <cacheField name="NIT IPS" numFmtId="0">
      <sharedItems containsSemiMixedTypes="0" containsString="0" containsNumber="1" containsInteger="1" minValue="891200528" maxValue="891200528"/>
    </cacheField>
    <cacheField name="Nombre IPS" numFmtId="0">
      <sharedItems/>
    </cacheField>
    <cacheField name="Prefijo Factura" numFmtId="0">
      <sharedItems containsNonDate="0" containsString="0" containsBlank="1"/>
    </cacheField>
    <cacheField name="Numero Factura" numFmtId="0">
      <sharedItems containsMixedTypes="1" containsNumber="1" containsInteger="1" minValue="2561213" maxValue="2582931"/>
    </cacheField>
    <cacheField name="Llave" numFmtId="0">
      <sharedItems/>
    </cacheField>
    <cacheField name="IPS Fecha factura" numFmtId="14">
      <sharedItems containsSemiMixedTypes="0" containsNonDate="0" containsDate="1" containsString="0" minDate="2021-06-04T23:45:31" maxDate="2024-04-29T18:04:36"/>
    </cacheField>
    <cacheField name="IPS Fecha radicado" numFmtId="14">
      <sharedItems containsSemiMixedTypes="0" containsNonDate="0" containsDate="1" containsString="0" minDate="2021-10-15T10:00:00" maxDate="2024-07-05T10:40:00"/>
    </cacheField>
    <cacheField name="Fecha de radicación EPS " numFmtId="14">
      <sharedItems containsSemiMixedTypes="0" containsNonDate="0" containsDate="1" containsString="0" minDate="2021-10-21T00:00:00" maxDate="2024-08-02T00:00:00"/>
    </cacheField>
    <cacheField name="IPS Valor Factura" numFmtId="164">
      <sharedItems containsSemiMixedTypes="0" containsString="0" containsNumber="1" containsInteger="1" minValue="85400" maxValue="381486303"/>
    </cacheField>
    <cacheField name="IPS Saldo Factura" numFmtId="164">
      <sharedItems containsSemiMixedTypes="0" containsString="0" containsNumber="1" containsInteger="1" minValue="18300" maxValue="381486303"/>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Agosto 22" numFmtId="0">
      <sharedItems count="7">
        <s v="FACTURA PENDIENTE EN PROGRAMACION DE PAGO"/>
        <s v="FACTURA PENDIENTE EN PROGRAMACION DE PAGO -  SALDO CANCELADA PARCIALMENTE "/>
        <s v="GLOSA PENDIETEN POR CONCILIAR"/>
        <s v="FACTURA DEVUELTA"/>
        <s v="FACTURA CANCELADA PARCIALMENTE - GLOSA PENDIENTE POR CONCILIAR "/>
        <s v="FACTURA EN PROCESO INTERNO"/>
        <s v="FACTURA CANCELADA"/>
      </sharedItems>
    </cacheField>
    <cacheField name="Boxalud" numFmtId="0">
      <sharedItems/>
    </cacheField>
    <cacheField name="Valor Total Bruto" numFmtId="164">
      <sharedItems containsSemiMixedTypes="0" containsString="0" containsNumber="1" containsInteger="1" minValue="0" maxValue="22188339"/>
    </cacheField>
    <cacheField name="Valor Devolucion" numFmtId="164">
      <sharedItems containsSemiMixedTypes="0" containsString="0" containsNumber="1" containsInteger="1" minValue="0" maxValue="0"/>
    </cacheField>
    <cacheField name="Valor Glosa Pendiente" numFmtId="164">
      <sharedItems containsSemiMixedTypes="0" containsString="0" containsNumber="1" containsInteger="1" minValue="0" maxValue="4487028"/>
    </cacheField>
    <cacheField name="Observacion objeccion" numFmtId="164">
      <sharedItems containsBlank="1" longText="1"/>
    </cacheField>
    <cacheField name="Valor Radicado" numFmtId="164">
      <sharedItems containsSemiMixedTypes="0" containsString="0" containsNumber="1" containsInteger="1" minValue="0" maxValue="22188339"/>
    </cacheField>
    <cacheField name="Valor Glosa Aceptada" numFmtId="164">
      <sharedItems containsSemiMixedTypes="0" containsString="0" containsNumber="1" containsInteger="1" minValue="0" maxValue="1852800"/>
    </cacheField>
    <cacheField name="Valor Pagar" numFmtId="164">
      <sharedItems containsSemiMixedTypes="0" containsString="0" containsNumber="1" containsInteger="1" minValue="0" maxValue="20335539"/>
    </cacheField>
    <cacheField name="Por pagar SAP " numFmtId="164">
      <sharedItems containsSemiMixedTypes="0" containsString="0" containsNumber="1" containsInteger="1" minValue="0" maxValue="946770"/>
    </cacheField>
    <cacheField name="P. abiertas doc" numFmtId="0">
      <sharedItems containsString="0" containsBlank="1" containsNumber="1" containsInteger="1" minValue="1222433922" maxValue="1222452208"/>
    </cacheField>
    <cacheField name="Valor compensacion SAP" numFmtId="164">
      <sharedItems containsSemiMixedTypes="0" containsString="0" containsNumber="1" containsInteger="1" minValue="0" maxValue="19957539"/>
    </cacheField>
    <cacheField name="Doc compensacion" numFmtId="0">
      <sharedItems containsString="0" containsBlank="1" containsNumber="1" containsInteger="1" minValue="2201215371" maxValue="4800062323"/>
    </cacheField>
    <cacheField name="Valor TF " numFmtId="0">
      <sharedItems containsString="0" containsBlank="1" containsNumber="1" containsInteger="1" minValue="0" maxValue="44356336"/>
    </cacheField>
    <cacheField name="fecha de compensacion" numFmtId="0">
      <sharedItems containsBlank="1"/>
    </cacheField>
    <cacheField name="Fecha de corte" numFmtId="14">
      <sharedItems containsSemiMixedTypes="0" containsNonDate="0" containsDate="1" containsString="0" minDate="2024-07-31T00:00:00" maxDate="2024-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n v="891200528"/>
    <s v="HOSPITAL UNIVERSITARIO DEPARTAMENTAL DE NARIÑO "/>
    <m/>
    <n v="2561213"/>
    <s v="891200528_2561213"/>
    <d v="2021-06-04T23:45:31"/>
    <d v="2021-10-18T10:00:00"/>
    <d v="2021-10-21T00:00:00"/>
    <n v="338942"/>
    <n v="18300"/>
    <s v="EVENTO"/>
    <s v="PASTO"/>
    <s v="URGENCIAS"/>
    <s v="NA"/>
    <x v="0"/>
    <s v="Finalizada"/>
    <n v="320642"/>
    <n v="0"/>
    <n v="0"/>
    <m/>
    <n v="320642"/>
    <n v="0"/>
    <n v="320642"/>
    <n v="0"/>
    <m/>
    <n v="320642"/>
    <n v="2201215371"/>
    <n v="1025991"/>
    <s v="26.04.2022"/>
    <d v="2024-07-31T00:00:00"/>
  </r>
  <r>
    <n v="891200528"/>
    <s v="HOSPITAL UNIVERSITARIO DEPARTAMENTAL DE NARIÑO "/>
    <m/>
    <n v="2582931"/>
    <s v="891200528_2582931"/>
    <d v="2021-08-30T13:28:30"/>
    <d v="2021-10-15T10:00:00"/>
    <d v="2021-10-21T00:00:00"/>
    <n v="829349"/>
    <n v="124000"/>
    <s v="EVENTO"/>
    <s v="PASTO"/>
    <s v="URGENCIAS"/>
    <s v="NA"/>
    <x v="0"/>
    <s v="Finalizada"/>
    <n v="705349"/>
    <n v="0"/>
    <n v="0"/>
    <m/>
    <n v="705349"/>
    <n v="0"/>
    <n v="705349"/>
    <n v="0"/>
    <m/>
    <n v="705349"/>
    <n v="2201215371"/>
    <n v="1025991"/>
    <s v="26.04.2022"/>
    <d v="2024-07-31T00:00:00"/>
  </r>
  <r>
    <n v="891200528"/>
    <s v="HOSPITAL UNIVERSITARIO DEPARTAMENTAL DE NARIÑO "/>
    <m/>
    <s v="00002753878"/>
    <s v="891200528_00002753878"/>
    <d v="2023-01-30T14:11:24"/>
    <d v="2023-02-14T03:00:00"/>
    <d v="2023-11-01T00:00:00"/>
    <n v="16765093"/>
    <n v="1294095"/>
    <s v="EVENTO"/>
    <s v="PASTO"/>
    <s v="URGENCIAS"/>
    <s v="NA"/>
    <x v="1"/>
    <s v="Finalizada"/>
    <n v="16765093"/>
    <n v="0"/>
    <n v="0"/>
    <m/>
    <n v="16765093"/>
    <n v="1365130"/>
    <n v="15399963"/>
    <n v="946770"/>
    <n v="1222452208"/>
    <n v="14453193"/>
    <n v="4800062323"/>
    <n v="44356336"/>
    <s v="23.01.2024"/>
    <d v="2024-07-31T00:00:00"/>
  </r>
  <r>
    <n v="891200528"/>
    <s v="HOSPITAL UNIVERSITARIO DEPARTAMENTAL DE NARIÑO "/>
    <m/>
    <s v="00002777303"/>
    <s v="891200528_00002777303"/>
    <d v="2023-04-04T09:23:07"/>
    <d v="2023-05-12T00:00:00"/>
    <d v="2023-10-13T00:00:00"/>
    <n v="22188339"/>
    <n v="378000"/>
    <s v="EVENTO"/>
    <s v="PASTO"/>
    <s v="URGENCIAS"/>
    <s v="NA"/>
    <x v="0"/>
    <s v="Finalizada"/>
    <n v="22188339"/>
    <n v="0"/>
    <n v="0"/>
    <m/>
    <n v="22188339"/>
    <n v="1852800"/>
    <n v="20335539"/>
    <n v="378000"/>
    <n v="1222433922"/>
    <n v="19957539"/>
    <n v="4800062323"/>
    <n v="44356336"/>
    <s v="23.01.2024"/>
    <d v="2024-07-31T00:00:00"/>
  </r>
  <r>
    <n v="891200528"/>
    <s v="HOSPITAL UNIVERSITARIO DEPARTAMENTAL DE NARIÑO "/>
    <m/>
    <s v="00002794732"/>
    <s v="891200528_00002794732"/>
    <d v="2023-05-30T08:21:10"/>
    <d v="2023-06-21T07:00:00"/>
    <d v="2023-11-01T00:00:00"/>
    <n v="13886465"/>
    <n v="3940861"/>
    <s v="EVENTO"/>
    <s v="PASTO"/>
    <s v="URGENCIAS"/>
    <s v="NA"/>
    <x v="2"/>
    <s v="Para respuesta a prestador"/>
    <n v="13886465"/>
    <n v="0"/>
    <n v="3940861"/>
    <s v="Paciente con fractura de femur, valora ortopedia el dia 15 de mayo, quien indica tratamiento quirurgico consistente en reduccion abierta y fijacion interna de fractura subtrocantérica de femur, paciente a la espera de procedimineto quirurgico, el cual fue realizado el dia 26 de mayo, se observa falta de oportunidad para realizar procedimiento, por lo tanto se glosa estancia de 16 al 25 de mayo. total: $ 3.193.000,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Se recono ce material de OTS de acuerdo a factura de compra. &quot; $ 747.861"/>
    <n v="13886465"/>
    <n v="0"/>
    <n v="9945604"/>
    <n v="0"/>
    <m/>
    <n v="9945604"/>
    <n v="4800062323"/>
    <n v="44356336"/>
    <s v="23.01.2024"/>
    <d v="2024-07-31T00:00:00"/>
  </r>
  <r>
    <n v="891200528"/>
    <s v="HOSPITAL UNIVERSITARIO DEPARTAMENTAL DE NARIÑO "/>
    <m/>
    <s v="00002848095"/>
    <s v="891200528_00002848095"/>
    <d v="2023-10-13T08:04:36"/>
    <d v="2023-11-22T16:45:00"/>
    <d v="2023-12-01T00:00:00"/>
    <n v="20055036"/>
    <n v="811098"/>
    <s v="EVENTO"/>
    <s v="PASTO"/>
    <s v="URGENCIAS"/>
    <s v="NA"/>
    <x v="2"/>
    <s v="Para respuesta a prestador"/>
    <n v="20055036"/>
    <n v="0"/>
    <n v="2153595"/>
    <s v="Se ratifica objeción. Estancia: Facturan: Unipersonal (1)- UCIN (6). Considero paciente sin criterios de UCIN los días 22- 25 de Septiembre. Se reconoce estancia en Bipersonal. ($1.033.900- 426.500). Considero paciente sin criterios de UCIN los días Septiembre 22- 25. Se ratifica objeción. 872002 Rx de Abdomen no interpretada en la HC. ($163.857). La glosa es por la falta de interpretación en la HC no por soporte. Cual es la pertinencia de tomarla sino se interpreta. Se ratifica objeción. 895100 Electrocardiograma facturan 3. Soportan 1. Interpretan 1. Pertinente 1. ($63.500) x 2. Se ratifica objeción. La glosa es por interpretación y pertinencia no por soporte. Se ratifica objeción. Paraclínicos no interpretados en la HC: Calcio- HDL- LDL- Colesterol- TGC facturan 3 interpretan 1 (241)- Fósforo- Magnesio. ($305.938). No se evidencia respuesta a la objeción. El concepto es de pertinencia no de soporte.. Se ratifica objeción. se realiza objecion al validar los datos dela factura la colangiografia valor $3.324.200 se objeta la diferencia$949.400."/>
    <n v="20055036"/>
    <n v="721600"/>
    <n v="16875241"/>
    <n v="0"/>
    <m/>
    <n v="16875241"/>
    <n v="2201520944"/>
    <n v="0"/>
    <s v="26.06.2024"/>
    <d v="2024-07-31T00:00:00"/>
  </r>
  <r>
    <n v="891200528"/>
    <s v="HOSPITAL UNIVERSITARIO DEPARTAMENTAL DE NARIÑO "/>
    <m/>
    <s v="00002848096"/>
    <s v="891200528_00002848096"/>
    <d v="2023-10-13T08:04:36"/>
    <d v="2024-01-02T11:00:00"/>
    <d v="2024-01-02T00:00:00"/>
    <n v="310428"/>
    <n v="310428"/>
    <s v="EVENTO"/>
    <s v="PASTO"/>
    <s v="URGENCIAS"/>
    <s v="NA"/>
    <x v="3"/>
    <s v="Devuelta"/>
    <n v="0"/>
    <n v="0"/>
    <n v="0"/>
    <s v="_x000a_DURANTE LA AUDITORIA REALIZADA A LA CUENTA, SE ENCUENTRA QUE LA AUTORIZACION 122300063805  NO SE ENCONTRABA ACTIVA PARA EL MOMENTO DE LA PRESTACION DEL SERVICIO. SE DEBIO VERIFICAR EN EL APLICATIVO BOXALUD AL MOMENTO DE LA ADMISION.  SOLICITARLA ALA CAPAUTORIZACIONES@EPSDELAGENTE.COM.CO ,PARA DARLE TRAMITE ALA FACTURA"/>
    <n v="0"/>
    <n v="0"/>
    <n v="0"/>
    <n v="0"/>
    <m/>
    <n v="0"/>
    <m/>
    <m/>
    <m/>
    <d v="2024-07-31T00:00:00"/>
  </r>
  <r>
    <n v="891200528"/>
    <s v="HOSPITAL UNIVERSITARIO DEPARTAMENTAL DE NARIÑO "/>
    <m/>
    <s v="00002853739"/>
    <s v="891200528_00002853739"/>
    <d v="2023-10-28T14:24:00"/>
    <d v="2023-11-22T16:45:00"/>
    <d v="2023-12-01T00:00:00"/>
    <n v="16043887"/>
    <n v="1561128"/>
    <s v="EVENTO"/>
    <s v="PASTO"/>
    <s v="URGENCIAS"/>
    <s v="NA"/>
    <x v="2"/>
    <s v="Para respuesta a prestador"/>
    <n v="16043887"/>
    <n v="0"/>
    <n v="4487028"/>
    <s v="873501, FLUOROSCOPIA COMO GUIA PARA PROCEDIMIENTOS, facturan 5, pertinente una, se glosan 4, 196.400, 785600.  PACIENTE CON FRACTURA A NIVEL DE DIAFISIS DE TIBIA DERECHA, TERCIO SUPERIOR Y MEDIO, VALORADO POR ORTOPEDIA QUIEN INDICA PROCEDIMIENTO QUIRURGICO 17/10/2023, LA CIRUGIA FUE REALIZAD EL DIA 23/10/2023, SE CONSIDERA INOPORTUNIDAD EN LA REALIZACION DE ESTA CIRUGIA, POR LO QUE SE GLOSA ESTANCIA DEL DIA 18 AL 22 DE OCTUBRE, 5 DIAS, 319.400, 1597000. Material de osteosíntesis, mayor valor facturado, se glosa la diferencia con base a la factura de compra. De conformidad al manual SOAT, Decreto 423/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Así pues el decreto 2423/1996, NO contempla el cobro adicional de un porcentaje sobre el valor de la factura que el proveedor de material de osteosíntesis. SE GLOSA LA DIFERENCIA EN EL COBRO, DE ACUERDO A FACTRA DE COMPRA: 725.928. SECUESTRECTOMIA, DRENAJE, DESBRIDAMIENTO DE TIBIA O PERONE, no es facturable Lo descrito en la nota quirúrgica no soporta la realización de drenaje, curetaje toda vez que no se menciona osteomielitis o presencia de fragmentos óseos necróticos que requirieran alguna extracción, la preparación ósea y la limpieza de los fragmentos hacen parte integral de los procedimientos de osteosíntesis y reducción abierta de fracturas. 1.378.500"/>
    <n v="16043887"/>
    <n v="0"/>
    <n v="11556859"/>
    <n v="0"/>
    <m/>
    <n v="11556859"/>
    <n v="2201520944"/>
    <n v="0"/>
    <s v="26.06.2024"/>
    <d v="2024-07-31T00:00:00"/>
  </r>
  <r>
    <n v="891200528"/>
    <s v="HOSPITAL UNIVERSITARIO DEPARTAMENTAL DE NARIÑO "/>
    <m/>
    <s v="00002877800"/>
    <s v="891200528_00002877800"/>
    <d v="2023-12-29T09:26:34"/>
    <d v="2024-02-01T07:00:00"/>
    <d v="2024-02-01T00:00:00"/>
    <n v="15347118"/>
    <n v="15042518"/>
    <s v="EVENTO"/>
    <s v="PASTO"/>
    <s v="URGENCIAS"/>
    <s v="NA"/>
    <x v="4"/>
    <s v="Para respuesta a prestador"/>
    <n v="15347118"/>
    <n v="0"/>
    <n v="955485"/>
    <s v="SE SOSTIENE GLOSA MATERIAL DE OSTOSENTESIS SE ENCUENTRA COBRADO A MAYOR VALOR QUE LA FACTURA DE COMPRA $955485.SE VALIDA SOAT Y SE DEBE LIQUIDAR A VALOR COMERCIAL DE VENTA."/>
    <n v="15347118"/>
    <n v="0"/>
    <n v="14087033"/>
    <n v="0"/>
    <m/>
    <n v="14087033"/>
    <n v="2201539606"/>
    <n v="14381142"/>
    <s v="20.08.2024"/>
    <d v="2024-07-31T00:00:00"/>
  </r>
  <r>
    <n v="891200528"/>
    <s v="HOSPITAL UNIVERSITARIO DEPARTAMENTAL DE NARIÑO "/>
    <m/>
    <s v="00002879298"/>
    <s v="891200528_00002879298"/>
    <d v="2024-01-09T14:11:10"/>
    <d v="2024-02-01T07:00:00"/>
    <d v="2024-08-01T00:00:00"/>
    <n v="85400"/>
    <n v="85400"/>
    <s v="EVENTO"/>
    <s v="PASTO"/>
    <s v="URGENCIAS"/>
    <s v="NA"/>
    <x v="5"/>
    <s v="Para auditoria de pertinencia"/>
    <n v="0"/>
    <n v="0"/>
    <n v="0"/>
    <m/>
    <n v="0"/>
    <n v="0"/>
    <n v="0"/>
    <n v="0"/>
    <m/>
    <n v="0"/>
    <m/>
    <m/>
    <m/>
    <d v="2024-07-31T00:00:00"/>
  </r>
  <r>
    <n v="891200528"/>
    <s v="HOSPITAL UNIVERSITARIO DEPARTAMENTAL DE NARIÑO "/>
    <m/>
    <s v="00002884669"/>
    <s v="891200528_00002884669"/>
    <d v="2024-01-23T20:20:25"/>
    <d v="2024-02-09T12:35:00"/>
    <d v="2024-02-09T00:00:00"/>
    <n v="294109"/>
    <n v="294109"/>
    <s v="EVENTO"/>
    <s v="PASTO"/>
    <s v="URGENCIAS"/>
    <s v="NA"/>
    <x v="6"/>
    <s v="Finalizada"/>
    <n v="294109"/>
    <n v="0"/>
    <n v="0"/>
    <m/>
    <n v="294109"/>
    <n v="0"/>
    <n v="294109"/>
    <n v="0"/>
    <m/>
    <n v="294109"/>
    <n v="2201539606"/>
    <n v="14381142"/>
    <s v="20.08.2024"/>
    <d v="2024-07-31T00:00:00"/>
  </r>
  <r>
    <n v="891200528"/>
    <s v="HOSPITAL UNIVERSITARIO DEPARTAMENTAL DE NARIÑO "/>
    <m/>
    <s v="00002915999"/>
    <s v="891200528_00002915999"/>
    <d v="2024-04-11T16:43:50"/>
    <d v="2024-07-05T10:40:00"/>
    <d v="2024-07-08T00:00:00"/>
    <n v="10324942"/>
    <n v="10324942"/>
    <s v="EVENTO"/>
    <s v="PASTO"/>
    <s v="URGENCIAS"/>
    <s v="NA"/>
    <x v="3"/>
    <s v="Devuelta"/>
    <n v="0"/>
    <n v="0"/>
    <n v="0"/>
    <s v="autorizacion_x000a_se devuelve factura con soportes completos al vlaidar no se evidencia  gestion para el cierre fianl del evento y reportarlo ala capautorizaciones@epsdelagente.com.co ,sujeta apertienencia ,para darle tramite ala factura"/>
    <n v="0"/>
    <n v="0"/>
    <n v="0"/>
    <n v="0"/>
    <m/>
    <n v="0"/>
    <m/>
    <m/>
    <m/>
    <d v="2024-07-31T00:00:00"/>
  </r>
  <r>
    <n v="891200528"/>
    <s v="HOSPITAL UNIVERSITARIO DEPARTAMENTAL DE NARIÑO "/>
    <m/>
    <s v="00002923397"/>
    <s v="891200528_00002923397"/>
    <d v="2024-04-29T18:04:36"/>
    <d v="2024-07-05T10:40:00"/>
    <d v="2024-07-05T00:00:00"/>
    <n v="381486303"/>
    <n v="381486303"/>
    <s v="EVENTO"/>
    <s v="PASTO"/>
    <s v="URGENCIAS"/>
    <s v="NA"/>
    <x v="3"/>
    <s v="Devuelta"/>
    <n v="0"/>
    <n v="0"/>
    <n v="0"/>
    <s v="AUTORIZACION_x000a_SE DEVUELVE FACTURA CON SOPORTES COMPLETOS AL VALIDAR LOS DATOS FACTURA HOSPITALARIA QUE NO CUENTA CON LA AUTORIZACION DE INTERNACION, PARA LOS SERVICIOS HOSPITALARIOS ,SOLICITARLA AL AREA ENCARGADA CAPAUTOIZACIONES@EPSDELAGENTE.COM.CO,PARA DARLE TRAMITE ALA FACTURA,SUJETA A AUDITORIA DE PERTINENCIA"/>
    <n v="0"/>
    <n v="0"/>
    <n v="0"/>
    <n v="0"/>
    <m/>
    <n v="0"/>
    <m/>
    <m/>
    <m/>
    <d v="2024-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7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1" firstHeaderRow="0" firstDataRow="1" firstDataCol="1"/>
  <pivotFields count="30">
    <pivotField showAll="0"/>
    <pivotField showAll="0"/>
    <pivotField showAll="0"/>
    <pivotField showAll="0"/>
    <pivotField showAll="0"/>
    <pivotField numFmtId="14" showAll="0"/>
    <pivotField numFmtId="14" showAll="0"/>
    <pivotField numFmtId="14" showAll="0"/>
    <pivotField numFmtId="164" showAll="0"/>
    <pivotField dataField="1" numFmtId="164" showAll="0"/>
    <pivotField showAll="0"/>
    <pivotField showAll="0"/>
    <pivotField showAll="0"/>
    <pivotField showAll="0"/>
    <pivotField axis="axisRow" dataField="1" showAll="0">
      <items count="8">
        <item x="6"/>
        <item x="4"/>
        <item x="3"/>
        <item x="5"/>
        <item x="0"/>
        <item x="1"/>
        <item x="2"/>
        <item t="default"/>
      </items>
    </pivotField>
    <pivotField showAll="0"/>
    <pivotField numFmtId="164" showAll="0"/>
    <pivotField numFmtId="164" showAll="0"/>
    <pivotField dataField="1" numFmtId="164" showAll="0"/>
    <pivotField showAll="0"/>
    <pivotField numFmtId="164" showAll="0"/>
    <pivotField numFmtId="164" showAll="0"/>
    <pivotField numFmtId="164" showAll="0"/>
    <pivotField dataField="1" numFmtId="164" showAll="0"/>
    <pivotField showAll="0"/>
    <pivotField numFmtId="164" showAll="0"/>
    <pivotField showAll="0"/>
    <pivotField showAll="0"/>
    <pivotField showAll="0"/>
    <pivotField numFmtId="14" showAll="0"/>
  </pivotFields>
  <rowFields count="1">
    <field x="14"/>
  </rowFields>
  <rowItems count="8">
    <i>
      <x/>
    </i>
    <i>
      <x v="1"/>
    </i>
    <i>
      <x v="2"/>
    </i>
    <i>
      <x v="3"/>
    </i>
    <i>
      <x v="4"/>
    </i>
    <i>
      <x v="5"/>
    </i>
    <i>
      <x v="6"/>
    </i>
    <i t="grand">
      <x/>
    </i>
  </rowItems>
  <colFields count="1">
    <field x="-2"/>
  </colFields>
  <colItems count="4">
    <i>
      <x/>
    </i>
    <i i="1">
      <x v="1"/>
    </i>
    <i i="2">
      <x v="2"/>
    </i>
    <i i="3">
      <x v="3"/>
    </i>
  </colItems>
  <dataFields count="4">
    <dataField name="Cant. Facturas " fld="14" subtotal="count" baseField="0" baseItem="0"/>
    <dataField name="Saldo IPS " fld="9" baseField="0" baseItem="0" numFmtId="164"/>
    <dataField name="Valor glosa pendiente " fld="18" baseField="0" baseItem="0" numFmtId="164"/>
    <dataField name="Suma de Por pagar SAP " fld="23" baseField="0" baseItem="0" numFmtId="164"/>
  </dataFields>
  <formats count="26">
    <format dxfId="25">
      <pivotArea outline="0" collapsedLevelsAreSubtotals="1" fieldPosition="0">
        <references count="1">
          <reference field="4294967294" count="3" selected="0">
            <x v="1"/>
            <x v="2"/>
            <x v="3"/>
          </reference>
        </references>
      </pivotArea>
    </format>
    <format dxfId="24">
      <pivotArea dataOnly="0" labelOnly="1" outline="0" fieldPosition="0">
        <references count="1">
          <reference field="4294967294" count="3">
            <x v="1"/>
            <x v="2"/>
            <x v="3"/>
          </reference>
        </references>
      </pivotArea>
    </format>
    <format dxfId="23">
      <pivotArea type="all" dataOnly="0" outline="0" fieldPosition="0"/>
    </format>
    <format dxfId="22">
      <pivotArea outline="0" collapsedLevelsAreSubtotals="1" fieldPosition="0"/>
    </format>
    <format dxfId="21">
      <pivotArea field="14" type="button" dataOnly="0" labelOnly="1" outline="0" axis="axisRow" fieldPosition="0"/>
    </format>
    <format dxfId="20">
      <pivotArea dataOnly="0" labelOnly="1" fieldPosition="0">
        <references count="1">
          <reference field="14" count="0"/>
        </references>
      </pivotArea>
    </format>
    <format dxfId="19">
      <pivotArea dataOnly="0" labelOnly="1" grandRow="1" outline="0" fieldPosition="0"/>
    </format>
    <format dxfId="18">
      <pivotArea dataOnly="0" labelOnly="1" outline="0" fieldPosition="0">
        <references count="1">
          <reference field="4294967294" count="4">
            <x v="0"/>
            <x v="1"/>
            <x v="2"/>
            <x v="3"/>
          </reference>
        </references>
      </pivotArea>
    </format>
    <format dxfId="17">
      <pivotArea field="14" type="button" dataOnly="0" labelOnly="1" outline="0" axis="axisRow" fieldPosition="0"/>
    </format>
    <format dxfId="16">
      <pivotArea dataOnly="0" labelOnly="1" fieldPosition="0">
        <references count="1">
          <reference field="14" count="0"/>
        </references>
      </pivotArea>
    </format>
    <format dxfId="15">
      <pivotArea dataOnly="0" labelOnly="1" grandRow="1" outline="0" fieldPosition="0"/>
    </format>
    <format dxfId="14">
      <pivotArea outline="0" collapsedLevelsAreSubtotals="1" fieldPosition="0">
        <references count="1">
          <reference field="4294967294" count="1" selected="0">
            <x v="0"/>
          </reference>
        </references>
      </pivotArea>
    </format>
    <format dxfId="13">
      <pivotArea dataOnly="0" labelOnly="1" outline="0" fieldPosition="0">
        <references count="1">
          <reference field="4294967294" count="1">
            <x v="0"/>
          </reference>
        </references>
      </pivotArea>
    </format>
    <format dxfId="12">
      <pivotArea outline="0" collapsedLevelsAreSubtotals="1" fieldPosition="0">
        <references count="1">
          <reference field="4294967294" count="1" selected="0">
            <x v="1"/>
          </reference>
        </references>
      </pivotArea>
    </format>
    <format dxfId="11">
      <pivotArea dataOnly="0" labelOnly="1" outline="0" fieldPosition="0">
        <references count="1">
          <reference field="4294967294" count="1">
            <x v="1"/>
          </reference>
        </references>
      </pivotArea>
    </format>
    <format dxfId="10">
      <pivotArea dataOnly="0" outline="0" fieldPosition="0">
        <references count="1">
          <reference field="4294967294" count="1">
            <x v="2"/>
          </reference>
        </references>
      </pivotArea>
    </format>
    <format dxfId="9">
      <pivotArea field="14" type="button" dataOnly="0" labelOnly="1" outline="0" axis="axisRow" fieldPosition="0"/>
    </format>
    <format dxfId="8">
      <pivotArea dataOnly="0" labelOnly="1" outline="0" fieldPosition="0">
        <references count="1">
          <reference field="4294967294" count="4">
            <x v="0"/>
            <x v="1"/>
            <x v="2"/>
            <x v="3"/>
          </reference>
        </references>
      </pivotArea>
    </format>
    <format dxfId="7">
      <pivotArea grandRow="1" outline="0" collapsedLevelsAreSubtotals="1" fieldPosition="0"/>
    </format>
    <format dxfId="6">
      <pivotArea dataOnly="0" labelOnly="1" grandRow="1" outline="0" fieldPosition="0"/>
    </format>
    <format dxfId="5">
      <pivotArea collapsedLevelsAreSubtotals="1" fieldPosition="0">
        <references count="2">
          <reference field="4294967294" count="2" selected="0">
            <x v="0"/>
            <x v="1"/>
          </reference>
          <reference field="14" count="1">
            <x v="4"/>
          </reference>
        </references>
      </pivotArea>
    </format>
    <format dxfId="4">
      <pivotArea collapsedLevelsAreSubtotals="1" fieldPosition="0">
        <references count="2">
          <reference field="4294967294" count="1" selected="0">
            <x v="0"/>
          </reference>
          <reference field="14" count="1">
            <x v="5"/>
          </reference>
        </references>
      </pivotArea>
    </format>
    <format dxfId="3">
      <pivotArea collapsedLevelsAreSubtotals="1" fieldPosition="0">
        <references count="2">
          <reference field="4294967294" count="2" selected="0">
            <x v="0"/>
            <x v="1"/>
          </reference>
          <reference field="14" count="1">
            <x v="6"/>
          </reference>
        </references>
      </pivotArea>
    </format>
    <format dxfId="2">
      <pivotArea collapsedLevelsAreSubtotals="1" fieldPosition="0">
        <references count="2">
          <reference field="4294967294" count="2" selected="0">
            <x v="0"/>
            <x v="1"/>
          </reference>
          <reference field="14" count="1">
            <x v="6"/>
          </reference>
        </references>
      </pivotArea>
    </format>
    <format dxfId="1">
      <pivotArea collapsedLevelsAreSubtotals="1" fieldPosition="0">
        <references count="2">
          <reference field="4294967294" count="1" selected="0">
            <x v="2"/>
          </reference>
          <reference field="14" count="1">
            <x v="1"/>
          </reference>
        </references>
      </pivotArea>
    </format>
    <format dxfId="0">
      <pivotArea collapsedLevelsAreSubtotals="1" fieldPosition="0">
        <references count="2">
          <reference field="4294967294" count="2" selected="0">
            <x v="0"/>
            <x v="1"/>
          </reference>
          <reference field="1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
  <sheetViews>
    <sheetView showGridLines="0" zoomScale="120" zoomScaleNormal="120" workbookViewId="0">
      <selection activeCell="B11" sqref="B11"/>
    </sheetView>
  </sheetViews>
  <sheetFormatPr baseColWidth="10" defaultRowHeight="14.5" x14ac:dyDescent="0.35"/>
  <cols>
    <col min="2" max="2" width="52" bestFit="1" customWidth="1"/>
    <col min="3" max="3" width="9" customWidth="1"/>
    <col min="4" max="4" width="16.1796875" bestFit="1" customWidth="1"/>
    <col min="5" max="5" width="11.26953125" bestFit="1" customWidth="1"/>
    <col min="6" max="6" width="18.54296875" bestFit="1" customWidth="1"/>
    <col min="7" max="8" width="13.453125" bestFit="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891200528</v>
      </c>
      <c r="B2" s="1" t="s">
        <v>29</v>
      </c>
      <c r="C2" s="1"/>
      <c r="D2" s="1" t="s">
        <v>12</v>
      </c>
      <c r="E2" s="6">
        <v>44351.989937071754</v>
      </c>
      <c r="F2" s="6">
        <v>44487.416666666664</v>
      </c>
      <c r="G2" s="7">
        <v>338942</v>
      </c>
      <c r="H2" s="7">
        <v>18300</v>
      </c>
      <c r="I2" s="5" t="s">
        <v>25</v>
      </c>
      <c r="J2" s="4" t="s">
        <v>26</v>
      </c>
      <c r="K2" s="5" t="s">
        <v>27</v>
      </c>
      <c r="L2" s="4" t="s">
        <v>28</v>
      </c>
    </row>
    <row r="3" spans="1:12" x14ac:dyDescent="0.35">
      <c r="A3" s="1">
        <v>891200528</v>
      </c>
      <c r="B3" s="1" t="s">
        <v>29</v>
      </c>
      <c r="C3" s="1"/>
      <c r="D3" s="1" t="s">
        <v>13</v>
      </c>
      <c r="E3" s="6">
        <v>44438.561463923608</v>
      </c>
      <c r="F3" s="6">
        <v>44484.416666666664</v>
      </c>
      <c r="G3" s="7">
        <v>829349</v>
      </c>
      <c r="H3" s="7">
        <v>124000</v>
      </c>
      <c r="I3" s="5" t="s">
        <v>25</v>
      </c>
      <c r="J3" s="4" t="s">
        <v>26</v>
      </c>
      <c r="K3" s="5" t="s">
        <v>27</v>
      </c>
      <c r="L3" s="4" t="s">
        <v>28</v>
      </c>
    </row>
    <row r="4" spans="1:12" x14ac:dyDescent="0.35">
      <c r="A4" s="1">
        <v>891200528</v>
      </c>
      <c r="B4" s="1" t="s">
        <v>29</v>
      </c>
      <c r="C4" s="1"/>
      <c r="D4" s="1" t="s">
        <v>14</v>
      </c>
      <c r="E4" s="6">
        <v>44956.591244293981</v>
      </c>
      <c r="F4" s="6">
        <v>44971.125</v>
      </c>
      <c r="G4" s="7">
        <v>16765093</v>
      </c>
      <c r="H4" s="7">
        <v>1294095</v>
      </c>
      <c r="I4" s="5" t="s">
        <v>25</v>
      </c>
      <c r="J4" s="4" t="s">
        <v>26</v>
      </c>
      <c r="K4" s="5" t="s">
        <v>27</v>
      </c>
      <c r="L4" s="4" t="s">
        <v>28</v>
      </c>
    </row>
    <row r="5" spans="1:12" x14ac:dyDescent="0.35">
      <c r="A5" s="1">
        <v>891200528</v>
      </c>
      <c r="B5" s="1" t="s">
        <v>29</v>
      </c>
      <c r="C5" s="1"/>
      <c r="D5" s="1" t="s">
        <v>15</v>
      </c>
      <c r="E5" s="6">
        <v>45020.39105648148</v>
      </c>
      <c r="F5" s="6">
        <v>45058</v>
      </c>
      <c r="G5" s="7">
        <v>22188339</v>
      </c>
      <c r="H5" s="7">
        <v>378000</v>
      </c>
      <c r="I5" s="5" t="s">
        <v>25</v>
      </c>
      <c r="J5" s="4" t="s">
        <v>26</v>
      </c>
      <c r="K5" s="5" t="s">
        <v>27</v>
      </c>
      <c r="L5" s="4" t="s">
        <v>28</v>
      </c>
    </row>
    <row r="6" spans="1:12" x14ac:dyDescent="0.35">
      <c r="A6" s="1">
        <v>891200528</v>
      </c>
      <c r="B6" s="1" t="s">
        <v>29</v>
      </c>
      <c r="C6" s="1"/>
      <c r="D6" s="1" t="s">
        <v>16</v>
      </c>
      <c r="E6" s="6">
        <v>45076.348029513887</v>
      </c>
      <c r="F6" s="6">
        <v>45098.291666666664</v>
      </c>
      <c r="G6" s="7">
        <v>13886465</v>
      </c>
      <c r="H6" s="7">
        <v>3940861</v>
      </c>
      <c r="I6" s="5" t="s">
        <v>25</v>
      </c>
      <c r="J6" s="4" t="s">
        <v>26</v>
      </c>
      <c r="K6" s="5" t="s">
        <v>27</v>
      </c>
      <c r="L6" s="4" t="s">
        <v>28</v>
      </c>
    </row>
    <row r="7" spans="1:12" x14ac:dyDescent="0.35">
      <c r="A7" s="1">
        <v>891200528</v>
      </c>
      <c r="B7" s="1" t="s">
        <v>29</v>
      </c>
      <c r="C7" s="1"/>
      <c r="D7" s="1" t="s">
        <v>17</v>
      </c>
      <c r="E7" s="6">
        <v>45212.336532094909</v>
      </c>
      <c r="F7" s="6">
        <v>45252.697916666664</v>
      </c>
      <c r="G7" s="7">
        <v>20055036</v>
      </c>
      <c r="H7" s="7">
        <v>811098</v>
      </c>
      <c r="I7" s="5" t="s">
        <v>25</v>
      </c>
      <c r="J7" s="4" t="s">
        <v>26</v>
      </c>
      <c r="K7" s="5" t="s">
        <v>27</v>
      </c>
      <c r="L7" s="4" t="s">
        <v>28</v>
      </c>
    </row>
    <row r="8" spans="1:12" x14ac:dyDescent="0.35">
      <c r="A8" s="1">
        <v>891200528</v>
      </c>
      <c r="B8" s="1" t="s">
        <v>29</v>
      </c>
      <c r="C8" s="1"/>
      <c r="D8" s="1" t="s">
        <v>18</v>
      </c>
      <c r="E8" s="6">
        <v>45212.336532094909</v>
      </c>
      <c r="F8" s="6">
        <v>45293.458333333328</v>
      </c>
      <c r="G8" s="7">
        <v>310428</v>
      </c>
      <c r="H8" s="7">
        <v>310428</v>
      </c>
      <c r="I8" s="5" t="s">
        <v>25</v>
      </c>
      <c r="J8" s="4" t="s">
        <v>26</v>
      </c>
      <c r="K8" s="5" t="s">
        <v>27</v>
      </c>
      <c r="L8" s="4" t="s">
        <v>28</v>
      </c>
    </row>
    <row r="9" spans="1:12" x14ac:dyDescent="0.35">
      <c r="A9" s="1">
        <v>891200528</v>
      </c>
      <c r="B9" s="1" t="s">
        <v>29</v>
      </c>
      <c r="C9" s="1"/>
      <c r="D9" s="1" t="s">
        <v>19</v>
      </c>
      <c r="E9" s="6">
        <v>45227.59999826389</v>
      </c>
      <c r="F9" s="6">
        <v>45252.697916666664</v>
      </c>
      <c r="G9" s="7">
        <v>16043887</v>
      </c>
      <c r="H9" s="7">
        <v>1561128</v>
      </c>
      <c r="I9" s="5" t="s">
        <v>25</v>
      </c>
      <c r="J9" s="4" t="s">
        <v>26</v>
      </c>
      <c r="K9" s="5" t="s">
        <v>27</v>
      </c>
      <c r="L9" s="4" t="s">
        <v>28</v>
      </c>
    </row>
    <row r="10" spans="1:12" x14ac:dyDescent="0.35">
      <c r="A10" s="1">
        <v>891200528</v>
      </c>
      <c r="B10" s="1" t="s">
        <v>29</v>
      </c>
      <c r="C10" s="1"/>
      <c r="D10" s="1" t="s">
        <v>20</v>
      </c>
      <c r="E10" s="6">
        <v>45289.393450497686</v>
      </c>
      <c r="F10" s="6">
        <v>45323.291666666664</v>
      </c>
      <c r="G10" s="7">
        <v>15347118</v>
      </c>
      <c r="H10" s="7">
        <v>15042518</v>
      </c>
      <c r="I10" s="5" t="s">
        <v>25</v>
      </c>
      <c r="J10" s="4" t="s">
        <v>26</v>
      </c>
      <c r="K10" s="5" t="s">
        <v>27</v>
      </c>
      <c r="L10" s="4" t="s">
        <v>28</v>
      </c>
    </row>
    <row r="11" spans="1:12" x14ac:dyDescent="0.35">
      <c r="A11" s="1">
        <v>891200528</v>
      </c>
      <c r="B11" s="1" t="s">
        <v>29</v>
      </c>
      <c r="C11" s="1"/>
      <c r="D11" s="1" t="s">
        <v>21</v>
      </c>
      <c r="E11" s="6">
        <v>45300.591092395829</v>
      </c>
      <c r="F11" s="6">
        <v>45323.291666666664</v>
      </c>
      <c r="G11" s="7">
        <v>85400</v>
      </c>
      <c r="H11" s="7">
        <v>85400</v>
      </c>
      <c r="I11" s="5" t="s">
        <v>25</v>
      </c>
      <c r="J11" s="4" t="s">
        <v>26</v>
      </c>
      <c r="K11" s="5" t="s">
        <v>27</v>
      </c>
      <c r="L11" s="4" t="s">
        <v>28</v>
      </c>
    </row>
    <row r="12" spans="1:12" x14ac:dyDescent="0.35">
      <c r="A12" s="1">
        <v>891200528</v>
      </c>
      <c r="B12" s="1" t="s">
        <v>29</v>
      </c>
      <c r="C12" s="1"/>
      <c r="D12" s="1" t="s">
        <v>22</v>
      </c>
      <c r="E12" s="6">
        <v>45314.847507719904</v>
      </c>
      <c r="F12" s="6">
        <v>45331.524305555555</v>
      </c>
      <c r="G12" s="7">
        <v>294109</v>
      </c>
      <c r="H12" s="7">
        <v>294109</v>
      </c>
      <c r="I12" s="5" t="s">
        <v>25</v>
      </c>
      <c r="J12" s="4" t="s">
        <v>26</v>
      </c>
      <c r="K12" s="5" t="s">
        <v>27</v>
      </c>
      <c r="L12" s="4" t="s">
        <v>28</v>
      </c>
    </row>
    <row r="13" spans="1:12" x14ac:dyDescent="0.35">
      <c r="A13" s="1">
        <v>891200528</v>
      </c>
      <c r="B13" s="1" t="s">
        <v>29</v>
      </c>
      <c r="C13" s="1"/>
      <c r="D13" s="1" t="s">
        <v>23</v>
      </c>
      <c r="E13" s="6">
        <v>45393.697102199076</v>
      </c>
      <c r="F13" s="6">
        <v>45478.444444444445</v>
      </c>
      <c r="G13" s="7">
        <v>10324942</v>
      </c>
      <c r="H13" s="7">
        <v>10324942</v>
      </c>
      <c r="I13" s="5" t="s">
        <v>25</v>
      </c>
      <c r="J13" s="4" t="s">
        <v>26</v>
      </c>
      <c r="K13" s="5" t="s">
        <v>27</v>
      </c>
      <c r="L13" s="4" t="s">
        <v>28</v>
      </c>
    </row>
    <row r="14" spans="1:12" x14ac:dyDescent="0.35">
      <c r="A14" s="1">
        <v>891200528</v>
      </c>
      <c r="B14" s="1" t="s">
        <v>29</v>
      </c>
      <c r="C14" s="1"/>
      <c r="D14" s="1" t="s">
        <v>24</v>
      </c>
      <c r="E14" s="6">
        <v>45411.753196261576</v>
      </c>
      <c r="F14" s="6">
        <v>45478.444444444445</v>
      </c>
      <c r="G14" s="7">
        <v>381486303</v>
      </c>
      <c r="H14" s="7">
        <v>381486303</v>
      </c>
      <c r="I14" s="5" t="s">
        <v>25</v>
      </c>
      <c r="J14" s="4" t="s">
        <v>26</v>
      </c>
      <c r="K14" s="5" t="s">
        <v>27</v>
      </c>
      <c r="L14" s="4" t="s">
        <v>28</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7"/>
  <sheetViews>
    <sheetView showGridLines="0" zoomScale="80" zoomScaleNormal="80" workbookViewId="0">
      <selection activeCell="F17" sqref="F17"/>
    </sheetView>
  </sheetViews>
  <sheetFormatPr baseColWidth="10" defaultRowHeight="14.5" x14ac:dyDescent="0.35"/>
  <cols>
    <col min="1" max="1" width="76.7265625" style="17" bestFit="1" customWidth="1"/>
    <col min="2" max="2" width="13.26953125" style="17" bestFit="1" customWidth="1"/>
    <col min="3" max="3" width="14.7265625" style="13" bestFit="1" customWidth="1"/>
    <col min="4" max="4" width="19.6328125" style="13" bestFit="1" customWidth="1"/>
    <col min="5" max="5" width="23.1796875" style="13" bestFit="1" customWidth="1"/>
    <col min="6" max="6" width="14.1796875" style="13" bestFit="1" customWidth="1"/>
    <col min="7" max="16384" width="10.90625" style="17"/>
  </cols>
  <sheetData>
    <row r="2" spans="1:6" ht="15" thickBot="1" x14ac:dyDescent="0.4"/>
    <row r="3" spans="1:6" ht="15" thickBot="1" x14ac:dyDescent="0.4">
      <c r="A3" s="91" t="s">
        <v>118</v>
      </c>
      <c r="B3" s="92" t="s">
        <v>121</v>
      </c>
      <c r="C3" s="93" t="s">
        <v>122</v>
      </c>
      <c r="D3" s="93" t="s">
        <v>123</v>
      </c>
      <c r="E3" s="94" t="s">
        <v>120</v>
      </c>
    </row>
    <row r="4" spans="1:6" x14ac:dyDescent="0.35">
      <c r="A4" s="88" t="s">
        <v>90</v>
      </c>
      <c r="B4" s="103">
        <v>1</v>
      </c>
      <c r="C4" s="104">
        <v>294109</v>
      </c>
      <c r="D4" s="90">
        <v>0</v>
      </c>
      <c r="E4" s="87">
        <v>0</v>
      </c>
    </row>
    <row r="5" spans="1:6" x14ac:dyDescent="0.35">
      <c r="A5" s="88" t="s">
        <v>92</v>
      </c>
      <c r="B5" s="89">
        <v>1</v>
      </c>
      <c r="C5" s="90">
        <v>15042518</v>
      </c>
      <c r="D5" s="101">
        <v>955485</v>
      </c>
      <c r="E5" s="87">
        <v>0</v>
      </c>
      <c r="F5" s="102">
        <f>GETPIVOTDATA("Saldo IPS ",$A$3,"Estado de Factura EPS Agosto 22","FACTURA CANCELADA PARCIALMENTE - GLOSA PENDIENTE POR CONCILIAR ")-GETPIVOTDATA("Valor glosa pendiente ",$A$3,"Estado de Factura EPS Agosto 22","FACTURA CANCELADA PARCIALMENTE - GLOSA PENDIENTE POR CONCILIAR ")</f>
        <v>14087033</v>
      </c>
    </row>
    <row r="6" spans="1:6" x14ac:dyDescent="0.35">
      <c r="A6" s="88" t="s">
        <v>87</v>
      </c>
      <c r="B6" s="89">
        <v>3</v>
      </c>
      <c r="C6" s="90">
        <v>392121673</v>
      </c>
      <c r="D6" s="90">
        <v>0</v>
      </c>
      <c r="E6" s="87">
        <v>0</v>
      </c>
    </row>
    <row r="7" spans="1:6" x14ac:dyDescent="0.35">
      <c r="A7" s="88" t="s">
        <v>88</v>
      </c>
      <c r="B7" s="89">
        <v>1</v>
      </c>
      <c r="C7" s="90">
        <v>85400</v>
      </c>
      <c r="D7" s="90">
        <v>0</v>
      </c>
      <c r="E7" s="87">
        <v>0</v>
      </c>
    </row>
    <row r="8" spans="1:6" x14ac:dyDescent="0.35">
      <c r="A8" s="88" t="s">
        <v>89</v>
      </c>
      <c r="B8" s="97">
        <v>3</v>
      </c>
      <c r="C8" s="98">
        <v>520300</v>
      </c>
      <c r="D8" s="90">
        <v>0</v>
      </c>
      <c r="E8" s="87">
        <v>378000</v>
      </c>
    </row>
    <row r="9" spans="1:6" x14ac:dyDescent="0.35">
      <c r="A9" s="88" t="s">
        <v>93</v>
      </c>
      <c r="B9" s="97">
        <v>1</v>
      </c>
      <c r="C9" s="90">
        <v>1294095</v>
      </c>
      <c r="D9" s="90">
        <v>0</v>
      </c>
      <c r="E9" s="87">
        <v>946770</v>
      </c>
      <c r="F9" s="102">
        <f>GETPIVOTDATA("Saldo IPS ",$A$3,"Estado de Factura EPS Agosto 22","FACTURA PENDIENTE EN PROGRAMACION DE PAGO -  SALDO CANCELADA PARCIALMENTE ")-GETPIVOTDATA("Suma de Por pagar SAP ",$A$3,"Estado de Factura EPS Agosto 22","FACTURA PENDIENTE EN PROGRAMACION DE PAGO -  SALDO CANCELADA PARCIALMENTE ")</f>
        <v>347325</v>
      </c>
    </row>
    <row r="10" spans="1:6" ht="15" thickBot="1" x14ac:dyDescent="0.4">
      <c r="A10" s="88" t="s">
        <v>91</v>
      </c>
      <c r="B10" s="99">
        <v>3</v>
      </c>
      <c r="C10" s="100">
        <v>6313087</v>
      </c>
      <c r="D10" s="90">
        <v>10581484</v>
      </c>
      <c r="E10" s="87">
        <v>0</v>
      </c>
    </row>
    <row r="11" spans="1:6" ht="15" thickBot="1" x14ac:dyDescent="0.4">
      <c r="A11" s="95" t="s">
        <v>119</v>
      </c>
      <c r="B11" s="96">
        <v>13</v>
      </c>
      <c r="C11" s="93">
        <v>415671182</v>
      </c>
      <c r="D11" s="93">
        <v>11536969</v>
      </c>
      <c r="E11" s="94">
        <v>1324770</v>
      </c>
    </row>
    <row r="14" spans="1:6" x14ac:dyDescent="0.35">
      <c r="F14" s="13">
        <f>GETPIVOTDATA("Saldo IPS ",$A$3,"Estado de Factura EPS Agosto 22","FACTURA CANCELADA")+F5+F9</f>
        <v>14728467</v>
      </c>
    </row>
    <row r="15" spans="1:6" x14ac:dyDescent="0.35">
      <c r="D15" s="13">
        <f>GETPIVOTDATA("Valor glosa pendiente ",$A$3,"Estado de Factura EPS Agosto 22","FACTURA CANCELADA PARCIALMENTE - GLOSA PENDIENTE POR CONCILIAR ")+GETPIVOTDATA("Saldo IPS ",$A$3,"Estado de Factura EPS Agosto 22","GLOSA PENDIETEN POR CONCILIAR")</f>
        <v>7268572</v>
      </c>
    </row>
    <row r="16" spans="1:6" x14ac:dyDescent="0.35">
      <c r="D16" s="13">
        <f>GETPIVOTDATA("Saldo IPS ",$A$3,"Estado de Factura EPS Agosto 22","FACTURA PENDIENTE EN PROGRAMACION DE PAGO")+F9</f>
        <v>867625</v>
      </c>
    </row>
    <row r="17" spans="6:6" x14ac:dyDescent="0.35">
      <c r="F17" s="13">
        <f>GETPIVOTDATA("Saldo IPS ",$A$3,"Estado de Factura EPS Agosto 22","FACTURA PENDIENTE EN PROGRAMACION DE PAGO")+GETPIVOTDATA("Suma de Por pagar SAP ",$A$3,"Estado de Factura EPS Agosto 22","FACTURA PENDIENTE EN PROGRAMACION DE PAGO -  SALDO CANCELADA PARCIALMENTE ")</f>
        <v>1467070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5"/>
  <sheetViews>
    <sheetView showGridLines="0" topLeftCell="C1" zoomScale="80" zoomScaleNormal="80" workbookViewId="0">
      <selection activeCell="J15" sqref="J15"/>
    </sheetView>
  </sheetViews>
  <sheetFormatPr baseColWidth="10" defaultRowHeight="14.5" x14ac:dyDescent="0.35"/>
  <cols>
    <col min="1" max="1" width="10.90625" style="17"/>
    <col min="2" max="2" width="48.90625" style="17" customWidth="1"/>
    <col min="3" max="3" width="9" style="17" customWidth="1"/>
    <col min="4" max="4" width="16.1796875" style="17" bestFit="1" customWidth="1"/>
    <col min="5" max="5" width="23.54296875" style="17" customWidth="1"/>
    <col min="6" max="6" width="11.26953125" style="17" bestFit="1" customWidth="1"/>
    <col min="7" max="7" width="18.54296875" style="17" bestFit="1" customWidth="1"/>
    <col min="8" max="8" width="18.54296875" style="17" customWidth="1"/>
    <col min="9" max="10" width="15.1796875" style="13" bestFit="1" customWidth="1"/>
    <col min="11" max="11" width="15.7265625" style="17" bestFit="1" customWidth="1"/>
    <col min="12" max="12" width="11.453125" style="17" customWidth="1"/>
    <col min="13" max="13" width="15.1796875" style="17" customWidth="1"/>
    <col min="14" max="14" width="10.90625" style="17"/>
    <col min="15" max="15" width="21.36328125" style="17" customWidth="1"/>
    <col min="16" max="16" width="10.90625" style="17"/>
    <col min="17" max="17" width="14.1796875" style="17" bestFit="1" customWidth="1"/>
    <col min="18" max="18" width="11" style="17" bestFit="1" customWidth="1"/>
    <col min="19" max="19" width="13.1796875" style="17" bestFit="1" customWidth="1"/>
    <col min="20" max="20" width="13.1796875" style="17" customWidth="1"/>
    <col min="21" max="21" width="14.1796875" style="17" customWidth="1"/>
    <col min="22" max="22" width="13.1796875" style="17" bestFit="1" customWidth="1"/>
    <col min="23" max="23" width="14.1796875" style="17" bestFit="1" customWidth="1"/>
    <col min="24" max="24" width="13.26953125" style="13" bestFit="1" customWidth="1"/>
    <col min="25" max="25" width="13.6328125" style="17" bestFit="1" customWidth="1"/>
    <col min="26" max="26" width="14.26953125" style="13" bestFit="1" customWidth="1"/>
    <col min="27" max="27" width="13.54296875" style="17" bestFit="1" customWidth="1"/>
    <col min="28" max="28" width="14.1796875" style="13" bestFit="1" customWidth="1"/>
    <col min="29" max="29" width="13.54296875" style="17" bestFit="1" customWidth="1"/>
    <col min="30" max="16384" width="10.90625" style="17"/>
  </cols>
  <sheetData>
    <row r="1" spans="1:30" x14ac:dyDescent="0.35">
      <c r="J1" s="16">
        <f>SUBTOTAL(9,J3:J15)</f>
        <v>415671182</v>
      </c>
      <c r="Q1" s="16">
        <f t="shared" ref="Q1:Z1" si="0">SUBTOTAL(9,Q3:Q15)</f>
        <v>105606038</v>
      </c>
      <c r="R1" s="16">
        <f t="shared" si="0"/>
        <v>0</v>
      </c>
      <c r="S1" s="16">
        <f>SUBTOTAL(9,S3:S15)</f>
        <v>11536969</v>
      </c>
      <c r="T1" s="16"/>
      <c r="U1" s="16">
        <f t="shared" si="0"/>
        <v>105606038</v>
      </c>
      <c r="V1" s="16">
        <f t="shared" si="0"/>
        <v>3939530</v>
      </c>
      <c r="W1" s="16">
        <f t="shared" si="0"/>
        <v>89520339</v>
      </c>
      <c r="X1" s="16">
        <f t="shared" si="0"/>
        <v>1324770</v>
      </c>
      <c r="Z1" s="16">
        <f t="shared" si="0"/>
        <v>88195569</v>
      </c>
    </row>
    <row r="2" spans="1:30" s="3" customFormat="1" ht="43.5" x14ac:dyDescent="0.35">
      <c r="A2" s="2" t="s">
        <v>6</v>
      </c>
      <c r="B2" s="2" t="s">
        <v>8</v>
      </c>
      <c r="C2" s="2" t="s">
        <v>0</v>
      </c>
      <c r="D2" s="2" t="s">
        <v>1</v>
      </c>
      <c r="E2" s="8" t="s">
        <v>30</v>
      </c>
      <c r="F2" s="2" t="s">
        <v>2</v>
      </c>
      <c r="G2" s="2" t="s">
        <v>3</v>
      </c>
      <c r="H2" s="9" t="s">
        <v>33</v>
      </c>
      <c r="I2" s="14" t="s">
        <v>4</v>
      </c>
      <c r="J2" s="15" t="s">
        <v>5</v>
      </c>
      <c r="K2" s="2" t="s">
        <v>7</v>
      </c>
      <c r="L2" s="2" t="s">
        <v>9</v>
      </c>
      <c r="M2" s="2" t="s">
        <v>10</v>
      </c>
      <c r="N2" s="2" t="s">
        <v>11</v>
      </c>
      <c r="O2" s="12" t="s">
        <v>34</v>
      </c>
      <c r="P2" s="2" t="s">
        <v>35</v>
      </c>
      <c r="Q2" s="21" t="s">
        <v>62</v>
      </c>
      <c r="R2" s="22" t="s">
        <v>63</v>
      </c>
      <c r="S2" s="22" t="s">
        <v>66</v>
      </c>
      <c r="T2" s="22" t="s">
        <v>68</v>
      </c>
      <c r="U2" s="21" t="s">
        <v>64</v>
      </c>
      <c r="V2" s="21" t="s">
        <v>65</v>
      </c>
      <c r="W2" s="21" t="s">
        <v>67</v>
      </c>
      <c r="X2" s="25" t="s">
        <v>69</v>
      </c>
      <c r="Y2" s="12" t="s">
        <v>70</v>
      </c>
      <c r="Z2" s="23" t="s">
        <v>71</v>
      </c>
      <c r="AA2" s="24" t="s">
        <v>72</v>
      </c>
      <c r="AB2" s="23" t="s">
        <v>73</v>
      </c>
      <c r="AC2" s="24" t="s">
        <v>74</v>
      </c>
      <c r="AD2" s="2" t="s">
        <v>75</v>
      </c>
    </row>
    <row r="3" spans="1:30" x14ac:dyDescent="0.35">
      <c r="A3" s="18">
        <v>891200528</v>
      </c>
      <c r="B3" s="18" t="s">
        <v>29</v>
      </c>
      <c r="C3" s="18"/>
      <c r="D3" s="18">
        <v>2561213</v>
      </c>
      <c r="E3" s="18" t="s">
        <v>31</v>
      </c>
      <c r="F3" s="19">
        <v>44351.989937071754</v>
      </c>
      <c r="G3" s="19">
        <v>44487.416666666664</v>
      </c>
      <c r="H3" s="19">
        <v>44490</v>
      </c>
      <c r="I3" s="7">
        <v>338942</v>
      </c>
      <c r="J3" s="7">
        <v>18300</v>
      </c>
      <c r="K3" s="5" t="s">
        <v>25</v>
      </c>
      <c r="L3" s="10" t="s">
        <v>26</v>
      </c>
      <c r="M3" s="11" t="s">
        <v>27</v>
      </c>
      <c r="N3" s="10" t="s">
        <v>28</v>
      </c>
      <c r="O3" s="18" t="s">
        <v>89</v>
      </c>
      <c r="P3" s="18" t="s">
        <v>36</v>
      </c>
      <c r="Q3" s="7">
        <v>320642</v>
      </c>
      <c r="R3" s="7">
        <v>0</v>
      </c>
      <c r="S3" s="7">
        <v>0</v>
      </c>
      <c r="T3" s="7"/>
      <c r="U3" s="7">
        <v>320642</v>
      </c>
      <c r="V3" s="7">
        <v>0</v>
      </c>
      <c r="W3" s="7">
        <v>320642</v>
      </c>
      <c r="X3" s="7">
        <v>0</v>
      </c>
      <c r="Y3" s="18"/>
      <c r="Z3" s="7">
        <v>320642</v>
      </c>
      <c r="AA3" s="18">
        <v>2201215371</v>
      </c>
      <c r="AB3" s="7">
        <v>1025991</v>
      </c>
      <c r="AC3" s="18" t="s">
        <v>76</v>
      </c>
      <c r="AD3" s="19">
        <v>45504</v>
      </c>
    </row>
    <row r="4" spans="1:30" x14ac:dyDescent="0.35">
      <c r="A4" s="18">
        <v>891200528</v>
      </c>
      <c r="B4" s="18" t="s">
        <v>29</v>
      </c>
      <c r="C4" s="18"/>
      <c r="D4" s="18">
        <v>2582931</v>
      </c>
      <c r="E4" s="18" t="s">
        <v>32</v>
      </c>
      <c r="F4" s="19">
        <v>44438.561463923608</v>
      </c>
      <c r="G4" s="19">
        <v>44484.416666666664</v>
      </c>
      <c r="H4" s="19">
        <v>44490</v>
      </c>
      <c r="I4" s="7">
        <v>829349</v>
      </c>
      <c r="J4" s="7">
        <v>124000</v>
      </c>
      <c r="K4" s="5" t="s">
        <v>25</v>
      </c>
      <c r="L4" s="10" t="s">
        <v>26</v>
      </c>
      <c r="M4" s="11" t="s">
        <v>27</v>
      </c>
      <c r="N4" s="10" t="s">
        <v>28</v>
      </c>
      <c r="O4" s="18" t="s">
        <v>89</v>
      </c>
      <c r="P4" s="18" t="s">
        <v>36</v>
      </c>
      <c r="Q4" s="7">
        <v>705349</v>
      </c>
      <c r="R4" s="7">
        <v>0</v>
      </c>
      <c r="S4" s="7">
        <v>0</v>
      </c>
      <c r="T4" s="7"/>
      <c r="U4" s="7">
        <v>705349</v>
      </c>
      <c r="V4" s="7">
        <v>0</v>
      </c>
      <c r="W4" s="7">
        <v>705349</v>
      </c>
      <c r="X4" s="7">
        <v>0</v>
      </c>
      <c r="Y4" s="18"/>
      <c r="Z4" s="7">
        <v>705349</v>
      </c>
      <c r="AA4" s="18">
        <v>2201215371</v>
      </c>
      <c r="AB4" s="7">
        <v>1025991</v>
      </c>
      <c r="AC4" s="18" t="s">
        <v>76</v>
      </c>
      <c r="AD4" s="19">
        <v>45504</v>
      </c>
    </row>
    <row r="5" spans="1:30" x14ac:dyDescent="0.35">
      <c r="A5" s="18">
        <v>891200528</v>
      </c>
      <c r="B5" s="18" t="s">
        <v>29</v>
      </c>
      <c r="C5" s="18"/>
      <c r="D5" s="20" t="s">
        <v>37</v>
      </c>
      <c r="E5" s="18" t="s">
        <v>48</v>
      </c>
      <c r="F5" s="19">
        <v>44956.591244293981</v>
      </c>
      <c r="G5" s="19">
        <v>44971.125</v>
      </c>
      <c r="H5" s="19">
        <v>45231</v>
      </c>
      <c r="I5" s="7">
        <v>16765093</v>
      </c>
      <c r="J5" s="7">
        <v>1294095</v>
      </c>
      <c r="K5" s="5" t="s">
        <v>25</v>
      </c>
      <c r="L5" s="10" t="s">
        <v>26</v>
      </c>
      <c r="M5" s="11" t="s">
        <v>27</v>
      </c>
      <c r="N5" s="10" t="s">
        <v>28</v>
      </c>
      <c r="O5" s="18" t="s">
        <v>93</v>
      </c>
      <c r="P5" s="18" t="s">
        <v>36</v>
      </c>
      <c r="Q5" s="7">
        <v>16765093</v>
      </c>
      <c r="R5" s="7">
        <v>0</v>
      </c>
      <c r="S5" s="7">
        <v>0</v>
      </c>
      <c r="T5" s="7"/>
      <c r="U5" s="7">
        <v>16765093</v>
      </c>
      <c r="V5" s="7">
        <v>1365130</v>
      </c>
      <c r="W5" s="7">
        <v>15399963</v>
      </c>
      <c r="X5" s="7">
        <v>946770</v>
      </c>
      <c r="Y5" s="18">
        <v>1222452208</v>
      </c>
      <c r="Z5" s="7">
        <v>14453193</v>
      </c>
      <c r="AA5" s="1">
        <v>4800062323</v>
      </c>
      <c r="AB5" s="7">
        <v>44356336</v>
      </c>
      <c r="AC5" s="18" t="s">
        <v>77</v>
      </c>
      <c r="AD5" s="19">
        <v>45504</v>
      </c>
    </row>
    <row r="6" spans="1:30" x14ac:dyDescent="0.35">
      <c r="A6" s="18">
        <v>891200528</v>
      </c>
      <c r="B6" s="18" t="s">
        <v>29</v>
      </c>
      <c r="C6" s="18"/>
      <c r="D6" s="20" t="s">
        <v>38</v>
      </c>
      <c r="E6" s="18" t="s">
        <v>49</v>
      </c>
      <c r="F6" s="19">
        <v>45020.39105648148</v>
      </c>
      <c r="G6" s="19">
        <v>45058</v>
      </c>
      <c r="H6" s="19">
        <v>45212</v>
      </c>
      <c r="I6" s="7">
        <v>22188339</v>
      </c>
      <c r="J6" s="7">
        <v>378000</v>
      </c>
      <c r="K6" s="5" t="s">
        <v>25</v>
      </c>
      <c r="L6" s="10" t="s">
        <v>26</v>
      </c>
      <c r="M6" s="11" t="s">
        <v>27</v>
      </c>
      <c r="N6" s="10" t="s">
        <v>28</v>
      </c>
      <c r="O6" s="18" t="s">
        <v>89</v>
      </c>
      <c r="P6" s="18" t="s">
        <v>36</v>
      </c>
      <c r="Q6" s="7">
        <v>22188339</v>
      </c>
      <c r="R6" s="7">
        <v>0</v>
      </c>
      <c r="S6" s="7">
        <v>0</v>
      </c>
      <c r="T6" s="7"/>
      <c r="U6" s="7">
        <v>22188339</v>
      </c>
      <c r="V6" s="7">
        <v>1852800</v>
      </c>
      <c r="W6" s="7">
        <v>20335539</v>
      </c>
      <c r="X6" s="7">
        <v>378000</v>
      </c>
      <c r="Y6" s="1">
        <v>1222433922</v>
      </c>
      <c r="Z6" s="7">
        <v>19957539</v>
      </c>
      <c r="AA6" s="1">
        <v>4800062323</v>
      </c>
      <c r="AB6" s="7">
        <v>44356336</v>
      </c>
      <c r="AC6" s="18" t="s">
        <v>77</v>
      </c>
      <c r="AD6" s="19">
        <v>45504</v>
      </c>
    </row>
    <row r="7" spans="1:30" x14ac:dyDescent="0.35">
      <c r="A7" s="18">
        <v>891200528</v>
      </c>
      <c r="B7" s="18" t="s">
        <v>29</v>
      </c>
      <c r="C7" s="18"/>
      <c r="D7" s="20" t="s">
        <v>39</v>
      </c>
      <c r="E7" s="18" t="s">
        <v>50</v>
      </c>
      <c r="F7" s="19">
        <v>45076.348029513887</v>
      </c>
      <c r="G7" s="19">
        <v>45098.291666666664</v>
      </c>
      <c r="H7" s="19">
        <v>45231</v>
      </c>
      <c r="I7" s="7">
        <v>13886465</v>
      </c>
      <c r="J7" s="7">
        <v>3940861</v>
      </c>
      <c r="K7" s="5" t="s">
        <v>25</v>
      </c>
      <c r="L7" s="10" t="s">
        <v>26</v>
      </c>
      <c r="M7" s="11" t="s">
        <v>27</v>
      </c>
      <c r="N7" s="10" t="s">
        <v>28</v>
      </c>
      <c r="O7" s="18" t="s">
        <v>91</v>
      </c>
      <c r="P7" s="18" t="s">
        <v>59</v>
      </c>
      <c r="Q7" s="7">
        <v>13886465</v>
      </c>
      <c r="R7" s="7">
        <v>0</v>
      </c>
      <c r="S7" s="7">
        <v>3940861</v>
      </c>
      <c r="T7" s="7" t="s">
        <v>80</v>
      </c>
      <c r="U7" s="7">
        <v>13886465</v>
      </c>
      <c r="V7" s="7">
        <v>0</v>
      </c>
      <c r="W7" s="7">
        <v>9945604</v>
      </c>
      <c r="X7" s="7">
        <v>0</v>
      </c>
      <c r="Y7" s="18"/>
      <c r="Z7" s="7">
        <v>9945604</v>
      </c>
      <c r="AA7" s="1">
        <v>4800062323</v>
      </c>
      <c r="AB7" s="7">
        <v>44356336</v>
      </c>
      <c r="AC7" s="18" t="s">
        <v>77</v>
      </c>
      <c r="AD7" s="19">
        <v>45504</v>
      </c>
    </row>
    <row r="8" spans="1:30" x14ac:dyDescent="0.35">
      <c r="A8" s="18">
        <v>891200528</v>
      </c>
      <c r="B8" s="18" t="s">
        <v>29</v>
      </c>
      <c r="C8" s="18"/>
      <c r="D8" s="20" t="s">
        <v>40</v>
      </c>
      <c r="E8" s="18" t="s">
        <v>51</v>
      </c>
      <c r="F8" s="19">
        <v>45212.336532094909</v>
      </c>
      <c r="G8" s="19">
        <v>45252.697916666664</v>
      </c>
      <c r="H8" s="19">
        <v>45261</v>
      </c>
      <c r="I8" s="7">
        <v>20055036</v>
      </c>
      <c r="J8" s="7">
        <v>811098</v>
      </c>
      <c r="K8" s="5" t="s">
        <v>25</v>
      </c>
      <c r="L8" s="10" t="s">
        <v>26</v>
      </c>
      <c r="M8" s="11" t="s">
        <v>27</v>
      </c>
      <c r="N8" s="10" t="s">
        <v>28</v>
      </c>
      <c r="O8" s="18" t="s">
        <v>91</v>
      </c>
      <c r="P8" s="18" t="s">
        <v>59</v>
      </c>
      <c r="Q8" s="7">
        <v>20055036</v>
      </c>
      <c r="R8" s="7">
        <v>0</v>
      </c>
      <c r="S8" s="7">
        <v>2153595</v>
      </c>
      <c r="T8" s="7" t="s">
        <v>81</v>
      </c>
      <c r="U8" s="7">
        <v>20055036</v>
      </c>
      <c r="V8" s="7">
        <v>721600</v>
      </c>
      <c r="W8" s="7">
        <v>16875241</v>
      </c>
      <c r="X8" s="7">
        <v>0</v>
      </c>
      <c r="Y8" s="18"/>
      <c r="Z8" s="7">
        <v>16875241</v>
      </c>
      <c r="AA8" s="18">
        <v>2201520944</v>
      </c>
      <c r="AB8" s="7">
        <v>0</v>
      </c>
      <c r="AC8" s="18" t="s">
        <v>78</v>
      </c>
      <c r="AD8" s="19">
        <v>45504</v>
      </c>
    </row>
    <row r="9" spans="1:30" x14ac:dyDescent="0.35">
      <c r="A9" s="18">
        <v>891200528</v>
      </c>
      <c r="B9" s="18" t="s">
        <v>29</v>
      </c>
      <c r="C9" s="18"/>
      <c r="D9" s="20" t="s">
        <v>41</v>
      </c>
      <c r="E9" s="18" t="s">
        <v>52</v>
      </c>
      <c r="F9" s="19">
        <v>45212.336532094909</v>
      </c>
      <c r="G9" s="19">
        <v>45293.458333333328</v>
      </c>
      <c r="H9" s="19">
        <v>45293</v>
      </c>
      <c r="I9" s="7">
        <v>310428</v>
      </c>
      <c r="J9" s="7">
        <v>310428</v>
      </c>
      <c r="K9" s="5" t="s">
        <v>25</v>
      </c>
      <c r="L9" s="10" t="s">
        <v>26</v>
      </c>
      <c r="M9" s="11" t="s">
        <v>27</v>
      </c>
      <c r="N9" s="10" t="s">
        <v>28</v>
      </c>
      <c r="O9" s="18" t="s">
        <v>87</v>
      </c>
      <c r="P9" s="18" t="s">
        <v>60</v>
      </c>
      <c r="Q9" s="7">
        <v>0</v>
      </c>
      <c r="R9" s="7">
        <v>0</v>
      </c>
      <c r="S9" s="7">
        <v>0</v>
      </c>
      <c r="T9" s="26" t="s">
        <v>84</v>
      </c>
      <c r="U9" s="7">
        <v>0</v>
      </c>
      <c r="V9" s="7">
        <v>0</v>
      </c>
      <c r="W9" s="7">
        <v>0</v>
      </c>
      <c r="X9" s="7">
        <v>0</v>
      </c>
      <c r="Y9" s="18"/>
      <c r="Z9" s="7">
        <v>0</v>
      </c>
      <c r="AA9" s="18"/>
      <c r="AB9" s="18"/>
      <c r="AC9" s="18"/>
      <c r="AD9" s="19">
        <v>45504</v>
      </c>
    </row>
    <row r="10" spans="1:30" x14ac:dyDescent="0.35">
      <c r="A10" s="18">
        <v>891200528</v>
      </c>
      <c r="B10" s="18" t="s">
        <v>29</v>
      </c>
      <c r="C10" s="18"/>
      <c r="D10" s="20" t="s">
        <v>42</v>
      </c>
      <c r="E10" s="18" t="s">
        <v>53</v>
      </c>
      <c r="F10" s="19">
        <v>45227.59999826389</v>
      </c>
      <c r="G10" s="19">
        <v>45252.697916666664</v>
      </c>
      <c r="H10" s="19">
        <v>45261</v>
      </c>
      <c r="I10" s="7">
        <v>16043887</v>
      </c>
      <c r="J10" s="7">
        <v>1561128</v>
      </c>
      <c r="K10" s="5" t="s">
        <v>25</v>
      </c>
      <c r="L10" s="10" t="s">
        <v>26</v>
      </c>
      <c r="M10" s="11" t="s">
        <v>27</v>
      </c>
      <c r="N10" s="10" t="s">
        <v>28</v>
      </c>
      <c r="O10" s="18" t="s">
        <v>91</v>
      </c>
      <c r="P10" s="18" t="s">
        <v>59</v>
      </c>
      <c r="Q10" s="7">
        <v>16043887</v>
      </c>
      <c r="R10" s="7">
        <v>0</v>
      </c>
      <c r="S10" s="7">
        <v>4487028</v>
      </c>
      <c r="T10" s="7" t="s">
        <v>82</v>
      </c>
      <c r="U10" s="7">
        <v>16043887</v>
      </c>
      <c r="V10" s="7">
        <v>0</v>
      </c>
      <c r="W10" s="7">
        <v>11556859</v>
      </c>
      <c r="X10" s="7">
        <v>0</v>
      </c>
      <c r="Y10" s="18"/>
      <c r="Z10" s="7">
        <v>11556859</v>
      </c>
      <c r="AA10" s="18">
        <v>2201520944</v>
      </c>
      <c r="AB10" s="7">
        <v>0</v>
      </c>
      <c r="AC10" s="18" t="s">
        <v>78</v>
      </c>
      <c r="AD10" s="19">
        <v>45504</v>
      </c>
    </row>
    <row r="11" spans="1:30" x14ac:dyDescent="0.35">
      <c r="A11" s="18">
        <v>891200528</v>
      </c>
      <c r="B11" s="18" t="s">
        <v>29</v>
      </c>
      <c r="C11" s="18"/>
      <c r="D11" s="20" t="s">
        <v>43</v>
      </c>
      <c r="E11" s="18" t="s">
        <v>54</v>
      </c>
      <c r="F11" s="19">
        <v>45289.393450497686</v>
      </c>
      <c r="G11" s="19">
        <v>45323.291666666664</v>
      </c>
      <c r="H11" s="19">
        <v>45323</v>
      </c>
      <c r="I11" s="7">
        <v>15347118</v>
      </c>
      <c r="J11" s="7">
        <v>15042518</v>
      </c>
      <c r="K11" s="5" t="s">
        <v>25</v>
      </c>
      <c r="L11" s="10" t="s">
        <v>26</v>
      </c>
      <c r="M11" s="11" t="s">
        <v>27</v>
      </c>
      <c r="N11" s="10" t="s">
        <v>28</v>
      </c>
      <c r="O11" s="18" t="s">
        <v>92</v>
      </c>
      <c r="P11" s="18" t="s">
        <v>59</v>
      </c>
      <c r="Q11" s="7">
        <v>15347118</v>
      </c>
      <c r="R11" s="7">
        <v>0</v>
      </c>
      <c r="S11" s="7">
        <v>955485</v>
      </c>
      <c r="T11" s="7" t="s">
        <v>83</v>
      </c>
      <c r="U11" s="7">
        <v>15347118</v>
      </c>
      <c r="V11" s="7">
        <v>0</v>
      </c>
      <c r="W11" s="7">
        <v>14087033</v>
      </c>
      <c r="X11" s="7">
        <v>0</v>
      </c>
      <c r="Y11" s="18"/>
      <c r="Z11" s="7">
        <v>14087033</v>
      </c>
      <c r="AA11" s="18">
        <v>2201539606</v>
      </c>
      <c r="AB11" s="7">
        <v>14381142</v>
      </c>
      <c r="AC11" s="18" t="s">
        <v>79</v>
      </c>
      <c r="AD11" s="19">
        <v>45504</v>
      </c>
    </row>
    <row r="12" spans="1:30" x14ac:dyDescent="0.35">
      <c r="A12" s="18">
        <v>891200528</v>
      </c>
      <c r="B12" s="18" t="s">
        <v>29</v>
      </c>
      <c r="C12" s="18"/>
      <c r="D12" s="20" t="s">
        <v>44</v>
      </c>
      <c r="E12" s="18" t="s">
        <v>55</v>
      </c>
      <c r="F12" s="19">
        <v>45300.591092395829</v>
      </c>
      <c r="G12" s="19">
        <v>45323.291666666664</v>
      </c>
      <c r="H12" s="19">
        <v>45505</v>
      </c>
      <c r="I12" s="7">
        <v>85400</v>
      </c>
      <c r="J12" s="7">
        <v>85400</v>
      </c>
      <c r="K12" s="5" t="s">
        <v>25</v>
      </c>
      <c r="L12" s="10" t="s">
        <v>26</v>
      </c>
      <c r="M12" s="11" t="s">
        <v>27</v>
      </c>
      <c r="N12" s="10" t="s">
        <v>28</v>
      </c>
      <c r="O12" s="18" t="s">
        <v>88</v>
      </c>
      <c r="P12" s="18" t="s">
        <v>61</v>
      </c>
      <c r="Q12" s="7">
        <v>0</v>
      </c>
      <c r="R12" s="7">
        <v>0</v>
      </c>
      <c r="S12" s="7">
        <v>0</v>
      </c>
      <c r="T12" s="7"/>
      <c r="U12" s="7">
        <v>0</v>
      </c>
      <c r="V12" s="7">
        <v>0</v>
      </c>
      <c r="W12" s="7">
        <v>0</v>
      </c>
      <c r="X12" s="7">
        <v>0</v>
      </c>
      <c r="Y12" s="18"/>
      <c r="Z12" s="7">
        <v>0</v>
      </c>
      <c r="AA12" s="18"/>
      <c r="AB12" s="18"/>
      <c r="AC12" s="18"/>
      <c r="AD12" s="19">
        <v>45504</v>
      </c>
    </row>
    <row r="13" spans="1:30" x14ac:dyDescent="0.35">
      <c r="A13" s="18">
        <v>891200528</v>
      </c>
      <c r="B13" s="18" t="s">
        <v>29</v>
      </c>
      <c r="C13" s="18"/>
      <c r="D13" s="20" t="s">
        <v>45</v>
      </c>
      <c r="E13" s="18" t="s">
        <v>56</v>
      </c>
      <c r="F13" s="19">
        <v>45314.847507719904</v>
      </c>
      <c r="G13" s="19">
        <v>45331.524305555555</v>
      </c>
      <c r="H13" s="19">
        <v>45331</v>
      </c>
      <c r="I13" s="7">
        <v>294109</v>
      </c>
      <c r="J13" s="7">
        <v>294109</v>
      </c>
      <c r="K13" s="5" t="s">
        <v>25</v>
      </c>
      <c r="L13" s="10" t="s">
        <v>26</v>
      </c>
      <c r="M13" s="11" t="s">
        <v>27</v>
      </c>
      <c r="N13" s="10" t="s">
        <v>28</v>
      </c>
      <c r="O13" s="18" t="s">
        <v>90</v>
      </c>
      <c r="P13" s="18" t="s">
        <v>36</v>
      </c>
      <c r="Q13" s="7">
        <v>294109</v>
      </c>
      <c r="R13" s="7">
        <v>0</v>
      </c>
      <c r="S13" s="7">
        <v>0</v>
      </c>
      <c r="T13" s="7"/>
      <c r="U13" s="7">
        <v>294109</v>
      </c>
      <c r="V13" s="7">
        <v>0</v>
      </c>
      <c r="W13" s="7">
        <v>294109</v>
      </c>
      <c r="X13" s="7">
        <v>0</v>
      </c>
      <c r="Y13" s="18"/>
      <c r="Z13" s="7">
        <v>294109</v>
      </c>
      <c r="AA13" s="18">
        <v>2201539606</v>
      </c>
      <c r="AB13" s="7">
        <v>14381142</v>
      </c>
      <c r="AC13" s="18" t="s">
        <v>79</v>
      </c>
      <c r="AD13" s="19">
        <v>45504</v>
      </c>
    </row>
    <row r="14" spans="1:30" x14ac:dyDescent="0.35">
      <c r="A14" s="18">
        <v>891200528</v>
      </c>
      <c r="B14" s="18" t="s">
        <v>29</v>
      </c>
      <c r="C14" s="18"/>
      <c r="D14" s="20" t="s">
        <v>46</v>
      </c>
      <c r="E14" s="18" t="s">
        <v>57</v>
      </c>
      <c r="F14" s="19">
        <v>45393.697102199076</v>
      </c>
      <c r="G14" s="19">
        <v>45478.444444444445</v>
      </c>
      <c r="H14" s="19">
        <v>45481</v>
      </c>
      <c r="I14" s="7">
        <v>10324942</v>
      </c>
      <c r="J14" s="7">
        <v>10324942</v>
      </c>
      <c r="K14" s="5" t="s">
        <v>25</v>
      </c>
      <c r="L14" s="10" t="s">
        <v>26</v>
      </c>
      <c r="M14" s="11" t="s">
        <v>27</v>
      </c>
      <c r="N14" s="10" t="s">
        <v>28</v>
      </c>
      <c r="O14" s="18" t="s">
        <v>87</v>
      </c>
      <c r="P14" s="18" t="s">
        <v>60</v>
      </c>
      <c r="Q14" s="7">
        <v>0</v>
      </c>
      <c r="R14" s="7">
        <v>0</v>
      </c>
      <c r="S14" s="7">
        <v>0</v>
      </c>
      <c r="T14" s="27" t="s">
        <v>85</v>
      </c>
      <c r="U14" s="7">
        <v>0</v>
      </c>
      <c r="V14" s="7">
        <v>0</v>
      </c>
      <c r="W14" s="7">
        <v>0</v>
      </c>
      <c r="X14" s="7">
        <v>0</v>
      </c>
      <c r="Y14" s="18"/>
      <c r="Z14" s="7">
        <v>0</v>
      </c>
      <c r="AA14" s="18"/>
      <c r="AB14" s="18"/>
      <c r="AC14" s="18"/>
      <c r="AD14" s="19">
        <v>45504</v>
      </c>
    </row>
    <row r="15" spans="1:30" x14ac:dyDescent="0.35">
      <c r="A15" s="18">
        <v>891200528</v>
      </c>
      <c r="B15" s="18" t="s">
        <v>29</v>
      </c>
      <c r="C15" s="18"/>
      <c r="D15" s="20" t="s">
        <v>47</v>
      </c>
      <c r="E15" s="18" t="s">
        <v>58</v>
      </c>
      <c r="F15" s="19">
        <v>45411.753196261576</v>
      </c>
      <c r="G15" s="19">
        <v>45478.444444444445</v>
      </c>
      <c r="H15" s="19">
        <v>45478</v>
      </c>
      <c r="I15" s="7">
        <v>381486303</v>
      </c>
      <c r="J15" s="7">
        <v>381486303</v>
      </c>
      <c r="K15" s="5" t="s">
        <v>25</v>
      </c>
      <c r="L15" s="10" t="s">
        <v>26</v>
      </c>
      <c r="M15" s="11" t="s">
        <v>27</v>
      </c>
      <c r="N15" s="10" t="s">
        <v>28</v>
      </c>
      <c r="O15" s="18" t="s">
        <v>87</v>
      </c>
      <c r="P15" s="18" t="s">
        <v>60</v>
      </c>
      <c r="Q15" s="7">
        <v>0</v>
      </c>
      <c r="R15" s="7">
        <v>0</v>
      </c>
      <c r="S15" s="7">
        <v>0</v>
      </c>
      <c r="T15" s="26" t="s">
        <v>86</v>
      </c>
      <c r="U15" s="7">
        <v>0</v>
      </c>
      <c r="V15" s="7">
        <v>0</v>
      </c>
      <c r="W15" s="7">
        <v>0</v>
      </c>
      <c r="X15" s="7">
        <v>0</v>
      </c>
      <c r="Y15" s="18"/>
      <c r="Z15" s="7">
        <v>0</v>
      </c>
      <c r="AA15" s="18"/>
      <c r="AB15" s="18"/>
      <c r="AC15" s="18"/>
      <c r="AD15" s="19">
        <v>45504</v>
      </c>
    </row>
    <row r="17" spans="13:20" x14ac:dyDescent="0.35">
      <c r="T17" s="28"/>
    </row>
    <row r="18" spans="13:20" x14ac:dyDescent="0.35">
      <c r="T18" s="28"/>
    </row>
    <row r="19" spans="13:20" x14ac:dyDescent="0.35">
      <c r="P19" s="28"/>
    </row>
    <row r="20" spans="13:20" x14ac:dyDescent="0.35">
      <c r="P20" s="28"/>
    </row>
    <row r="23" spans="13:20" x14ac:dyDescent="0.35">
      <c r="M23" s="28"/>
    </row>
    <row r="25" spans="13:20" x14ac:dyDescent="0.35">
      <c r="M25" s="28"/>
    </row>
  </sheetData>
  <dataValidations count="1">
    <dataValidation type="whole" operator="greaterThan" allowBlank="1" showInputMessage="1" showErrorMessage="1" errorTitle="DATO ERRADO" error="El valor debe ser diferente de cero" sqref="I1:J1048576 Z1 Q1:X1">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O23" sqref="O23"/>
    </sheetView>
  </sheetViews>
  <sheetFormatPr baseColWidth="10" defaultRowHeight="12.5" x14ac:dyDescent="0.25"/>
  <cols>
    <col min="1" max="1" width="1" style="29" customWidth="1"/>
    <col min="2" max="2" width="7.81640625" style="29" customWidth="1"/>
    <col min="3" max="3" width="17.54296875" style="29" customWidth="1"/>
    <col min="4" max="4" width="11.54296875" style="29" customWidth="1"/>
    <col min="5" max="6" width="11.453125" style="29" customWidth="1"/>
    <col min="7" max="7" width="8.1796875" style="29" customWidth="1"/>
    <col min="8" max="8" width="20.81640625" style="29" customWidth="1"/>
    <col min="9" max="9" width="25.453125" style="29" customWidth="1"/>
    <col min="10" max="10" width="12.453125" style="29" customWidth="1"/>
    <col min="11" max="11" width="1.7265625" style="29" customWidth="1"/>
    <col min="12" max="12" width="8.7265625" style="29" customWidth="1"/>
    <col min="13" max="13" width="16.54296875" style="58" bestFit="1" customWidth="1"/>
    <col min="14" max="14" width="13.81640625" style="29" bestFit="1" customWidth="1"/>
    <col min="15" max="15" width="7.453125" style="29" bestFit="1" customWidth="1"/>
    <col min="16" max="16" width="13.26953125" style="29" bestFit="1" customWidth="1"/>
    <col min="17" max="225" width="10.90625" style="29"/>
    <col min="226" max="226" width="4.453125" style="29" customWidth="1"/>
    <col min="227" max="227" width="10.90625" style="29"/>
    <col min="228" max="228" width="17.54296875" style="29" customWidth="1"/>
    <col min="229" max="229" width="11.54296875" style="29" customWidth="1"/>
    <col min="230" max="233" width="10.90625" style="29"/>
    <col min="234" max="234" width="22.54296875" style="29" customWidth="1"/>
    <col min="235" max="235" width="14" style="29" customWidth="1"/>
    <col min="236" max="236" width="1.7265625" style="29" customWidth="1"/>
    <col min="237" max="481" width="10.90625" style="29"/>
    <col min="482" max="482" width="4.453125" style="29" customWidth="1"/>
    <col min="483" max="483" width="10.90625" style="29"/>
    <col min="484" max="484" width="17.54296875" style="29" customWidth="1"/>
    <col min="485" max="485" width="11.54296875" style="29" customWidth="1"/>
    <col min="486" max="489" width="10.90625" style="29"/>
    <col min="490" max="490" width="22.54296875" style="29" customWidth="1"/>
    <col min="491" max="491" width="14" style="29" customWidth="1"/>
    <col min="492" max="492" width="1.7265625" style="29" customWidth="1"/>
    <col min="493" max="737" width="10.90625" style="29"/>
    <col min="738" max="738" width="4.453125" style="29" customWidth="1"/>
    <col min="739" max="739" width="10.90625" style="29"/>
    <col min="740" max="740" width="17.54296875" style="29" customWidth="1"/>
    <col min="741" max="741" width="11.54296875" style="29" customWidth="1"/>
    <col min="742" max="745" width="10.90625" style="29"/>
    <col min="746" max="746" width="22.54296875" style="29" customWidth="1"/>
    <col min="747" max="747" width="14" style="29" customWidth="1"/>
    <col min="748" max="748" width="1.7265625" style="29" customWidth="1"/>
    <col min="749" max="993" width="10.90625" style="29"/>
    <col min="994" max="994" width="4.453125" style="29" customWidth="1"/>
    <col min="995" max="995" width="10.90625" style="29"/>
    <col min="996" max="996" width="17.54296875" style="29" customWidth="1"/>
    <col min="997" max="997" width="11.54296875" style="29" customWidth="1"/>
    <col min="998" max="1001" width="10.90625" style="29"/>
    <col min="1002" max="1002" width="22.54296875" style="29" customWidth="1"/>
    <col min="1003" max="1003" width="14" style="29" customWidth="1"/>
    <col min="1004" max="1004" width="1.7265625" style="29" customWidth="1"/>
    <col min="1005" max="1249" width="10.90625" style="29"/>
    <col min="1250" max="1250" width="4.453125" style="29" customWidth="1"/>
    <col min="1251" max="1251" width="10.90625" style="29"/>
    <col min="1252" max="1252" width="17.54296875" style="29" customWidth="1"/>
    <col min="1253" max="1253" width="11.54296875" style="29" customWidth="1"/>
    <col min="1254" max="1257" width="10.90625" style="29"/>
    <col min="1258" max="1258" width="22.54296875" style="29" customWidth="1"/>
    <col min="1259" max="1259" width="14" style="29" customWidth="1"/>
    <col min="1260" max="1260" width="1.7265625" style="29" customWidth="1"/>
    <col min="1261" max="1505" width="10.90625" style="29"/>
    <col min="1506" max="1506" width="4.453125" style="29" customWidth="1"/>
    <col min="1507" max="1507" width="10.90625" style="29"/>
    <col min="1508" max="1508" width="17.54296875" style="29" customWidth="1"/>
    <col min="1509" max="1509" width="11.54296875" style="29" customWidth="1"/>
    <col min="1510" max="1513" width="10.90625" style="29"/>
    <col min="1514" max="1514" width="22.54296875" style="29" customWidth="1"/>
    <col min="1515" max="1515" width="14" style="29" customWidth="1"/>
    <col min="1516" max="1516" width="1.7265625" style="29" customWidth="1"/>
    <col min="1517" max="1761" width="10.90625" style="29"/>
    <col min="1762" max="1762" width="4.453125" style="29" customWidth="1"/>
    <col min="1763" max="1763" width="10.90625" style="29"/>
    <col min="1764" max="1764" width="17.54296875" style="29" customWidth="1"/>
    <col min="1765" max="1765" width="11.54296875" style="29" customWidth="1"/>
    <col min="1766" max="1769" width="10.90625" style="29"/>
    <col min="1770" max="1770" width="22.54296875" style="29" customWidth="1"/>
    <col min="1771" max="1771" width="14" style="29" customWidth="1"/>
    <col min="1772" max="1772" width="1.7265625" style="29" customWidth="1"/>
    <col min="1773" max="2017" width="10.90625" style="29"/>
    <col min="2018" max="2018" width="4.453125" style="29" customWidth="1"/>
    <col min="2019" max="2019" width="10.90625" style="29"/>
    <col min="2020" max="2020" width="17.54296875" style="29" customWidth="1"/>
    <col min="2021" max="2021" width="11.54296875" style="29" customWidth="1"/>
    <col min="2022" max="2025" width="10.90625" style="29"/>
    <col min="2026" max="2026" width="22.54296875" style="29" customWidth="1"/>
    <col min="2027" max="2027" width="14" style="29" customWidth="1"/>
    <col min="2028" max="2028" width="1.7265625" style="29" customWidth="1"/>
    <col min="2029" max="2273" width="10.90625" style="29"/>
    <col min="2274" max="2274" width="4.453125" style="29" customWidth="1"/>
    <col min="2275" max="2275" width="10.90625" style="29"/>
    <col min="2276" max="2276" width="17.54296875" style="29" customWidth="1"/>
    <col min="2277" max="2277" width="11.54296875" style="29" customWidth="1"/>
    <col min="2278" max="2281" width="10.90625" style="29"/>
    <col min="2282" max="2282" width="22.54296875" style="29" customWidth="1"/>
    <col min="2283" max="2283" width="14" style="29" customWidth="1"/>
    <col min="2284" max="2284" width="1.7265625" style="29" customWidth="1"/>
    <col min="2285" max="2529" width="10.90625" style="29"/>
    <col min="2530" max="2530" width="4.453125" style="29" customWidth="1"/>
    <col min="2531" max="2531" width="10.90625" style="29"/>
    <col min="2532" max="2532" width="17.54296875" style="29" customWidth="1"/>
    <col min="2533" max="2533" width="11.54296875" style="29" customWidth="1"/>
    <col min="2534" max="2537" width="10.90625" style="29"/>
    <col min="2538" max="2538" width="22.54296875" style="29" customWidth="1"/>
    <col min="2539" max="2539" width="14" style="29" customWidth="1"/>
    <col min="2540" max="2540" width="1.7265625" style="29" customWidth="1"/>
    <col min="2541" max="2785" width="10.90625" style="29"/>
    <col min="2786" max="2786" width="4.453125" style="29" customWidth="1"/>
    <col min="2787" max="2787" width="10.90625" style="29"/>
    <col min="2788" max="2788" width="17.54296875" style="29" customWidth="1"/>
    <col min="2789" max="2789" width="11.54296875" style="29" customWidth="1"/>
    <col min="2790" max="2793" width="10.90625" style="29"/>
    <col min="2794" max="2794" width="22.54296875" style="29" customWidth="1"/>
    <col min="2795" max="2795" width="14" style="29" customWidth="1"/>
    <col min="2796" max="2796" width="1.7265625" style="29" customWidth="1"/>
    <col min="2797" max="3041" width="10.90625" style="29"/>
    <col min="3042" max="3042" width="4.453125" style="29" customWidth="1"/>
    <col min="3043" max="3043" width="10.90625" style="29"/>
    <col min="3044" max="3044" width="17.54296875" style="29" customWidth="1"/>
    <col min="3045" max="3045" width="11.54296875" style="29" customWidth="1"/>
    <col min="3046" max="3049" width="10.90625" style="29"/>
    <col min="3050" max="3050" width="22.54296875" style="29" customWidth="1"/>
    <col min="3051" max="3051" width="14" style="29" customWidth="1"/>
    <col min="3052" max="3052" width="1.7265625" style="29" customWidth="1"/>
    <col min="3053" max="3297" width="10.90625" style="29"/>
    <col min="3298" max="3298" width="4.453125" style="29" customWidth="1"/>
    <col min="3299" max="3299" width="10.90625" style="29"/>
    <col min="3300" max="3300" width="17.54296875" style="29" customWidth="1"/>
    <col min="3301" max="3301" width="11.54296875" style="29" customWidth="1"/>
    <col min="3302" max="3305" width="10.90625" style="29"/>
    <col min="3306" max="3306" width="22.54296875" style="29" customWidth="1"/>
    <col min="3307" max="3307" width="14" style="29" customWidth="1"/>
    <col min="3308" max="3308" width="1.7265625" style="29" customWidth="1"/>
    <col min="3309" max="3553" width="10.90625" style="29"/>
    <col min="3554" max="3554" width="4.453125" style="29" customWidth="1"/>
    <col min="3555" max="3555" width="10.90625" style="29"/>
    <col min="3556" max="3556" width="17.54296875" style="29" customWidth="1"/>
    <col min="3557" max="3557" width="11.54296875" style="29" customWidth="1"/>
    <col min="3558" max="3561" width="10.90625" style="29"/>
    <col min="3562" max="3562" width="22.54296875" style="29" customWidth="1"/>
    <col min="3563" max="3563" width="14" style="29" customWidth="1"/>
    <col min="3564" max="3564" width="1.7265625" style="29" customWidth="1"/>
    <col min="3565" max="3809" width="10.90625" style="29"/>
    <col min="3810" max="3810" width="4.453125" style="29" customWidth="1"/>
    <col min="3811" max="3811" width="10.90625" style="29"/>
    <col min="3812" max="3812" width="17.54296875" style="29" customWidth="1"/>
    <col min="3813" max="3813" width="11.54296875" style="29" customWidth="1"/>
    <col min="3814" max="3817" width="10.90625" style="29"/>
    <col min="3818" max="3818" width="22.54296875" style="29" customWidth="1"/>
    <col min="3819" max="3819" width="14" style="29" customWidth="1"/>
    <col min="3820" max="3820" width="1.7265625" style="29" customWidth="1"/>
    <col min="3821" max="4065" width="10.90625" style="29"/>
    <col min="4066" max="4066" width="4.453125" style="29" customWidth="1"/>
    <col min="4067" max="4067" width="10.90625" style="29"/>
    <col min="4068" max="4068" width="17.54296875" style="29" customWidth="1"/>
    <col min="4069" max="4069" width="11.54296875" style="29" customWidth="1"/>
    <col min="4070" max="4073" width="10.90625" style="29"/>
    <col min="4074" max="4074" width="22.54296875" style="29" customWidth="1"/>
    <col min="4075" max="4075" width="14" style="29" customWidth="1"/>
    <col min="4076" max="4076" width="1.7265625" style="29" customWidth="1"/>
    <col min="4077" max="4321" width="10.90625" style="29"/>
    <col min="4322" max="4322" width="4.453125" style="29" customWidth="1"/>
    <col min="4323" max="4323" width="10.90625" style="29"/>
    <col min="4324" max="4324" width="17.54296875" style="29" customWidth="1"/>
    <col min="4325" max="4325" width="11.54296875" style="29" customWidth="1"/>
    <col min="4326" max="4329" width="10.90625" style="29"/>
    <col min="4330" max="4330" width="22.54296875" style="29" customWidth="1"/>
    <col min="4331" max="4331" width="14" style="29" customWidth="1"/>
    <col min="4332" max="4332" width="1.7265625" style="29" customWidth="1"/>
    <col min="4333" max="4577" width="10.90625" style="29"/>
    <col min="4578" max="4578" width="4.453125" style="29" customWidth="1"/>
    <col min="4579" max="4579" width="10.90625" style="29"/>
    <col min="4580" max="4580" width="17.54296875" style="29" customWidth="1"/>
    <col min="4581" max="4581" width="11.54296875" style="29" customWidth="1"/>
    <col min="4582" max="4585" width="10.90625" style="29"/>
    <col min="4586" max="4586" width="22.54296875" style="29" customWidth="1"/>
    <col min="4587" max="4587" width="14" style="29" customWidth="1"/>
    <col min="4588" max="4588" width="1.7265625" style="29" customWidth="1"/>
    <col min="4589" max="4833" width="10.90625" style="29"/>
    <col min="4834" max="4834" width="4.453125" style="29" customWidth="1"/>
    <col min="4835" max="4835" width="10.90625" style="29"/>
    <col min="4836" max="4836" width="17.54296875" style="29" customWidth="1"/>
    <col min="4837" max="4837" width="11.54296875" style="29" customWidth="1"/>
    <col min="4838" max="4841" width="10.90625" style="29"/>
    <col min="4842" max="4842" width="22.54296875" style="29" customWidth="1"/>
    <col min="4843" max="4843" width="14" style="29" customWidth="1"/>
    <col min="4844" max="4844" width="1.7265625" style="29" customWidth="1"/>
    <col min="4845" max="5089" width="10.90625" style="29"/>
    <col min="5090" max="5090" width="4.453125" style="29" customWidth="1"/>
    <col min="5091" max="5091" width="10.90625" style="29"/>
    <col min="5092" max="5092" width="17.54296875" style="29" customWidth="1"/>
    <col min="5093" max="5093" width="11.54296875" style="29" customWidth="1"/>
    <col min="5094" max="5097" width="10.90625" style="29"/>
    <col min="5098" max="5098" width="22.54296875" style="29" customWidth="1"/>
    <col min="5099" max="5099" width="14" style="29" customWidth="1"/>
    <col min="5100" max="5100" width="1.7265625" style="29" customWidth="1"/>
    <col min="5101" max="5345" width="10.90625" style="29"/>
    <col min="5346" max="5346" width="4.453125" style="29" customWidth="1"/>
    <col min="5347" max="5347" width="10.90625" style="29"/>
    <col min="5348" max="5348" width="17.54296875" style="29" customWidth="1"/>
    <col min="5349" max="5349" width="11.54296875" style="29" customWidth="1"/>
    <col min="5350" max="5353" width="10.90625" style="29"/>
    <col min="5354" max="5354" width="22.54296875" style="29" customWidth="1"/>
    <col min="5355" max="5355" width="14" style="29" customWidth="1"/>
    <col min="5356" max="5356" width="1.7265625" style="29" customWidth="1"/>
    <col min="5357" max="5601" width="10.90625" style="29"/>
    <col min="5602" max="5602" width="4.453125" style="29" customWidth="1"/>
    <col min="5603" max="5603" width="10.90625" style="29"/>
    <col min="5604" max="5604" width="17.54296875" style="29" customWidth="1"/>
    <col min="5605" max="5605" width="11.54296875" style="29" customWidth="1"/>
    <col min="5606" max="5609" width="10.90625" style="29"/>
    <col min="5610" max="5610" width="22.54296875" style="29" customWidth="1"/>
    <col min="5611" max="5611" width="14" style="29" customWidth="1"/>
    <col min="5612" max="5612" width="1.7265625" style="29" customWidth="1"/>
    <col min="5613" max="5857" width="10.90625" style="29"/>
    <col min="5858" max="5858" width="4.453125" style="29" customWidth="1"/>
    <col min="5859" max="5859" width="10.90625" style="29"/>
    <col min="5860" max="5860" width="17.54296875" style="29" customWidth="1"/>
    <col min="5861" max="5861" width="11.54296875" style="29" customWidth="1"/>
    <col min="5862" max="5865" width="10.90625" style="29"/>
    <col min="5866" max="5866" width="22.54296875" style="29" customWidth="1"/>
    <col min="5867" max="5867" width="14" style="29" customWidth="1"/>
    <col min="5868" max="5868" width="1.7265625" style="29" customWidth="1"/>
    <col min="5869" max="6113" width="10.90625" style="29"/>
    <col min="6114" max="6114" width="4.453125" style="29" customWidth="1"/>
    <col min="6115" max="6115" width="10.90625" style="29"/>
    <col min="6116" max="6116" width="17.54296875" style="29" customWidth="1"/>
    <col min="6117" max="6117" width="11.54296875" style="29" customWidth="1"/>
    <col min="6118" max="6121" width="10.90625" style="29"/>
    <col min="6122" max="6122" width="22.54296875" style="29" customWidth="1"/>
    <col min="6123" max="6123" width="14" style="29" customWidth="1"/>
    <col min="6124" max="6124" width="1.7265625" style="29" customWidth="1"/>
    <col min="6125" max="6369" width="10.90625" style="29"/>
    <col min="6370" max="6370" width="4.453125" style="29" customWidth="1"/>
    <col min="6371" max="6371" width="10.90625" style="29"/>
    <col min="6372" max="6372" width="17.54296875" style="29" customWidth="1"/>
    <col min="6373" max="6373" width="11.54296875" style="29" customWidth="1"/>
    <col min="6374" max="6377" width="10.90625" style="29"/>
    <col min="6378" max="6378" width="22.54296875" style="29" customWidth="1"/>
    <col min="6379" max="6379" width="14" style="29" customWidth="1"/>
    <col min="6380" max="6380" width="1.7265625" style="29" customWidth="1"/>
    <col min="6381" max="6625" width="10.90625" style="29"/>
    <col min="6626" max="6626" width="4.453125" style="29" customWidth="1"/>
    <col min="6627" max="6627" width="10.90625" style="29"/>
    <col min="6628" max="6628" width="17.54296875" style="29" customWidth="1"/>
    <col min="6629" max="6629" width="11.54296875" style="29" customWidth="1"/>
    <col min="6630" max="6633" width="10.90625" style="29"/>
    <col min="6634" max="6634" width="22.54296875" style="29" customWidth="1"/>
    <col min="6635" max="6635" width="14" style="29" customWidth="1"/>
    <col min="6636" max="6636" width="1.7265625" style="29" customWidth="1"/>
    <col min="6637" max="6881" width="10.90625" style="29"/>
    <col min="6882" max="6882" width="4.453125" style="29" customWidth="1"/>
    <col min="6883" max="6883" width="10.90625" style="29"/>
    <col min="6884" max="6884" width="17.54296875" style="29" customWidth="1"/>
    <col min="6885" max="6885" width="11.54296875" style="29" customWidth="1"/>
    <col min="6886" max="6889" width="10.90625" style="29"/>
    <col min="6890" max="6890" width="22.54296875" style="29" customWidth="1"/>
    <col min="6891" max="6891" width="14" style="29" customWidth="1"/>
    <col min="6892" max="6892" width="1.7265625" style="29" customWidth="1"/>
    <col min="6893" max="7137" width="10.90625" style="29"/>
    <col min="7138" max="7138" width="4.453125" style="29" customWidth="1"/>
    <col min="7139" max="7139" width="10.90625" style="29"/>
    <col min="7140" max="7140" width="17.54296875" style="29" customWidth="1"/>
    <col min="7141" max="7141" width="11.54296875" style="29" customWidth="1"/>
    <col min="7142" max="7145" width="10.90625" style="29"/>
    <col min="7146" max="7146" width="22.54296875" style="29" customWidth="1"/>
    <col min="7147" max="7147" width="14" style="29" customWidth="1"/>
    <col min="7148" max="7148" width="1.7265625" style="29" customWidth="1"/>
    <col min="7149" max="7393" width="10.90625" style="29"/>
    <col min="7394" max="7394" width="4.453125" style="29" customWidth="1"/>
    <col min="7395" max="7395" width="10.90625" style="29"/>
    <col min="7396" max="7396" width="17.54296875" style="29" customWidth="1"/>
    <col min="7397" max="7397" width="11.54296875" style="29" customWidth="1"/>
    <col min="7398" max="7401" width="10.90625" style="29"/>
    <col min="7402" max="7402" width="22.54296875" style="29" customWidth="1"/>
    <col min="7403" max="7403" width="14" style="29" customWidth="1"/>
    <col min="7404" max="7404" width="1.7265625" style="29" customWidth="1"/>
    <col min="7405" max="7649" width="10.90625" style="29"/>
    <col min="7650" max="7650" width="4.453125" style="29" customWidth="1"/>
    <col min="7651" max="7651" width="10.90625" style="29"/>
    <col min="7652" max="7652" width="17.54296875" style="29" customWidth="1"/>
    <col min="7653" max="7653" width="11.54296875" style="29" customWidth="1"/>
    <col min="7654" max="7657" width="10.90625" style="29"/>
    <col min="7658" max="7658" width="22.54296875" style="29" customWidth="1"/>
    <col min="7659" max="7659" width="14" style="29" customWidth="1"/>
    <col min="7660" max="7660" width="1.7265625" style="29" customWidth="1"/>
    <col min="7661" max="7905" width="10.90625" style="29"/>
    <col min="7906" max="7906" width="4.453125" style="29" customWidth="1"/>
    <col min="7907" max="7907" width="10.90625" style="29"/>
    <col min="7908" max="7908" width="17.54296875" style="29" customWidth="1"/>
    <col min="7909" max="7909" width="11.54296875" style="29" customWidth="1"/>
    <col min="7910" max="7913" width="10.90625" style="29"/>
    <col min="7914" max="7914" width="22.54296875" style="29" customWidth="1"/>
    <col min="7915" max="7915" width="14" style="29" customWidth="1"/>
    <col min="7916" max="7916" width="1.7265625" style="29" customWidth="1"/>
    <col min="7917" max="8161" width="10.90625" style="29"/>
    <col min="8162" max="8162" width="4.453125" style="29" customWidth="1"/>
    <col min="8163" max="8163" width="10.90625" style="29"/>
    <col min="8164" max="8164" width="17.54296875" style="29" customWidth="1"/>
    <col min="8165" max="8165" width="11.54296875" style="29" customWidth="1"/>
    <col min="8166" max="8169" width="10.90625" style="29"/>
    <col min="8170" max="8170" width="22.54296875" style="29" customWidth="1"/>
    <col min="8171" max="8171" width="14" style="29" customWidth="1"/>
    <col min="8172" max="8172" width="1.7265625" style="29" customWidth="1"/>
    <col min="8173" max="8417" width="10.90625" style="29"/>
    <col min="8418" max="8418" width="4.453125" style="29" customWidth="1"/>
    <col min="8419" max="8419" width="10.90625" style="29"/>
    <col min="8420" max="8420" width="17.54296875" style="29" customWidth="1"/>
    <col min="8421" max="8421" width="11.54296875" style="29" customWidth="1"/>
    <col min="8422" max="8425" width="10.90625" style="29"/>
    <col min="8426" max="8426" width="22.54296875" style="29" customWidth="1"/>
    <col min="8427" max="8427" width="14" style="29" customWidth="1"/>
    <col min="8428" max="8428" width="1.7265625" style="29" customWidth="1"/>
    <col min="8429" max="8673" width="10.90625" style="29"/>
    <col min="8674" max="8674" width="4.453125" style="29" customWidth="1"/>
    <col min="8675" max="8675" width="10.90625" style="29"/>
    <col min="8676" max="8676" width="17.54296875" style="29" customWidth="1"/>
    <col min="8677" max="8677" width="11.54296875" style="29" customWidth="1"/>
    <col min="8678" max="8681" width="10.90625" style="29"/>
    <col min="8682" max="8682" width="22.54296875" style="29" customWidth="1"/>
    <col min="8683" max="8683" width="14" style="29" customWidth="1"/>
    <col min="8684" max="8684" width="1.7265625" style="29" customWidth="1"/>
    <col min="8685" max="8929" width="10.90625" style="29"/>
    <col min="8930" max="8930" width="4.453125" style="29" customWidth="1"/>
    <col min="8931" max="8931" width="10.90625" style="29"/>
    <col min="8932" max="8932" width="17.54296875" style="29" customWidth="1"/>
    <col min="8933" max="8933" width="11.54296875" style="29" customWidth="1"/>
    <col min="8934" max="8937" width="10.90625" style="29"/>
    <col min="8938" max="8938" width="22.54296875" style="29" customWidth="1"/>
    <col min="8939" max="8939" width="14" style="29" customWidth="1"/>
    <col min="8940" max="8940" width="1.7265625" style="29" customWidth="1"/>
    <col min="8941" max="9185" width="10.90625" style="29"/>
    <col min="9186" max="9186" width="4.453125" style="29" customWidth="1"/>
    <col min="9187" max="9187" width="10.90625" style="29"/>
    <col min="9188" max="9188" width="17.54296875" style="29" customWidth="1"/>
    <col min="9189" max="9189" width="11.54296875" style="29" customWidth="1"/>
    <col min="9190" max="9193" width="10.90625" style="29"/>
    <col min="9194" max="9194" width="22.54296875" style="29" customWidth="1"/>
    <col min="9195" max="9195" width="14" style="29" customWidth="1"/>
    <col min="9196" max="9196" width="1.7265625" style="29" customWidth="1"/>
    <col min="9197" max="9441" width="10.90625" style="29"/>
    <col min="9442" max="9442" width="4.453125" style="29" customWidth="1"/>
    <col min="9443" max="9443" width="10.90625" style="29"/>
    <col min="9444" max="9444" width="17.54296875" style="29" customWidth="1"/>
    <col min="9445" max="9445" width="11.54296875" style="29" customWidth="1"/>
    <col min="9446" max="9449" width="10.90625" style="29"/>
    <col min="9450" max="9450" width="22.54296875" style="29" customWidth="1"/>
    <col min="9451" max="9451" width="14" style="29" customWidth="1"/>
    <col min="9452" max="9452" width="1.7265625" style="29" customWidth="1"/>
    <col min="9453" max="9697" width="10.90625" style="29"/>
    <col min="9698" max="9698" width="4.453125" style="29" customWidth="1"/>
    <col min="9699" max="9699" width="10.90625" style="29"/>
    <col min="9700" max="9700" width="17.54296875" style="29" customWidth="1"/>
    <col min="9701" max="9701" width="11.54296875" style="29" customWidth="1"/>
    <col min="9702" max="9705" width="10.90625" style="29"/>
    <col min="9706" max="9706" width="22.54296875" style="29" customWidth="1"/>
    <col min="9707" max="9707" width="14" style="29" customWidth="1"/>
    <col min="9708" max="9708" width="1.7265625" style="29" customWidth="1"/>
    <col min="9709" max="9953" width="10.90625" style="29"/>
    <col min="9954" max="9954" width="4.453125" style="29" customWidth="1"/>
    <col min="9955" max="9955" width="10.90625" style="29"/>
    <col min="9956" max="9956" width="17.54296875" style="29" customWidth="1"/>
    <col min="9957" max="9957" width="11.54296875" style="29" customWidth="1"/>
    <col min="9958" max="9961" width="10.90625" style="29"/>
    <col min="9962" max="9962" width="22.54296875" style="29" customWidth="1"/>
    <col min="9963" max="9963" width="14" style="29" customWidth="1"/>
    <col min="9964" max="9964" width="1.7265625" style="29" customWidth="1"/>
    <col min="9965" max="10209" width="10.90625" style="29"/>
    <col min="10210" max="10210" width="4.453125" style="29" customWidth="1"/>
    <col min="10211" max="10211" width="10.90625" style="29"/>
    <col min="10212" max="10212" width="17.54296875" style="29" customWidth="1"/>
    <col min="10213" max="10213" width="11.54296875" style="29" customWidth="1"/>
    <col min="10214" max="10217" width="10.90625" style="29"/>
    <col min="10218" max="10218" width="22.54296875" style="29" customWidth="1"/>
    <col min="10219" max="10219" width="14" style="29" customWidth="1"/>
    <col min="10220" max="10220" width="1.7265625" style="29" customWidth="1"/>
    <col min="10221" max="10465" width="10.90625" style="29"/>
    <col min="10466" max="10466" width="4.453125" style="29" customWidth="1"/>
    <col min="10467" max="10467" width="10.90625" style="29"/>
    <col min="10468" max="10468" width="17.54296875" style="29" customWidth="1"/>
    <col min="10469" max="10469" width="11.54296875" style="29" customWidth="1"/>
    <col min="10470" max="10473" width="10.90625" style="29"/>
    <col min="10474" max="10474" width="22.54296875" style="29" customWidth="1"/>
    <col min="10475" max="10475" width="14" style="29" customWidth="1"/>
    <col min="10476" max="10476" width="1.7265625" style="29" customWidth="1"/>
    <col min="10477" max="10721" width="10.90625" style="29"/>
    <col min="10722" max="10722" width="4.453125" style="29" customWidth="1"/>
    <col min="10723" max="10723" width="10.90625" style="29"/>
    <col min="10724" max="10724" width="17.54296875" style="29" customWidth="1"/>
    <col min="10725" max="10725" width="11.54296875" style="29" customWidth="1"/>
    <col min="10726" max="10729" width="10.90625" style="29"/>
    <col min="10730" max="10730" width="22.54296875" style="29" customWidth="1"/>
    <col min="10731" max="10731" width="14" style="29" customWidth="1"/>
    <col min="10732" max="10732" width="1.7265625" style="29" customWidth="1"/>
    <col min="10733" max="10977" width="10.90625" style="29"/>
    <col min="10978" max="10978" width="4.453125" style="29" customWidth="1"/>
    <col min="10979" max="10979" width="10.90625" style="29"/>
    <col min="10980" max="10980" width="17.54296875" style="29" customWidth="1"/>
    <col min="10981" max="10981" width="11.54296875" style="29" customWidth="1"/>
    <col min="10982" max="10985" width="10.90625" style="29"/>
    <col min="10986" max="10986" width="22.54296875" style="29" customWidth="1"/>
    <col min="10987" max="10987" width="14" style="29" customWidth="1"/>
    <col min="10988" max="10988" width="1.7265625" style="29" customWidth="1"/>
    <col min="10989" max="11233" width="10.90625" style="29"/>
    <col min="11234" max="11234" width="4.453125" style="29" customWidth="1"/>
    <col min="11235" max="11235" width="10.90625" style="29"/>
    <col min="11236" max="11236" width="17.54296875" style="29" customWidth="1"/>
    <col min="11237" max="11237" width="11.54296875" style="29" customWidth="1"/>
    <col min="11238" max="11241" width="10.90625" style="29"/>
    <col min="11242" max="11242" width="22.54296875" style="29" customWidth="1"/>
    <col min="11243" max="11243" width="14" style="29" customWidth="1"/>
    <col min="11244" max="11244" width="1.7265625" style="29" customWidth="1"/>
    <col min="11245" max="11489" width="10.90625" style="29"/>
    <col min="11490" max="11490" width="4.453125" style="29" customWidth="1"/>
    <col min="11491" max="11491" width="10.90625" style="29"/>
    <col min="11492" max="11492" width="17.54296875" style="29" customWidth="1"/>
    <col min="11493" max="11493" width="11.54296875" style="29" customWidth="1"/>
    <col min="11494" max="11497" width="10.90625" style="29"/>
    <col min="11498" max="11498" width="22.54296875" style="29" customWidth="1"/>
    <col min="11499" max="11499" width="14" style="29" customWidth="1"/>
    <col min="11500" max="11500" width="1.7265625" style="29" customWidth="1"/>
    <col min="11501" max="11745" width="10.90625" style="29"/>
    <col min="11746" max="11746" width="4.453125" style="29" customWidth="1"/>
    <col min="11747" max="11747" width="10.90625" style="29"/>
    <col min="11748" max="11748" width="17.54296875" style="29" customWidth="1"/>
    <col min="11749" max="11749" width="11.54296875" style="29" customWidth="1"/>
    <col min="11750" max="11753" width="10.90625" style="29"/>
    <col min="11754" max="11754" width="22.54296875" style="29" customWidth="1"/>
    <col min="11755" max="11755" width="14" style="29" customWidth="1"/>
    <col min="11756" max="11756" width="1.7265625" style="29" customWidth="1"/>
    <col min="11757" max="12001" width="10.90625" style="29"/>
    <col min="12002" max="12002" width="4.453125" style="29" customWidth="1"/>
    <col min="12003" max="12003" width="10.90625" style="29"/>
    <col min="12004" max="12004" width="17.54296875" style="29" customWidth="1"/>
    <col min="12005" max="12005" width="11.54296875" style="29" customWidth="1"/>
    <col min="12006" max="12009" width="10.90625" style="29"/>
    <col min="12010" max="12010" width="22.54296875" style="29" customWidth="1"/>
    <col min="12011" max="12011" width="14" style="29" customWidth="1"/>
    <col min="12012" max="12012" width="1.7265625" style="29" customWidth="1"/>
    <col min="12013" max="12257" width="10.90625" style="29"/>
    <col min="12258" max="12258" width="4.453125" style="29" customWidth="1"/>
    <col min="12259" max="12259" width="10.90625" style="29"/>
    <col min="12260" max="12260" width="17.54296875" style="29" customWidth="1"/>
    <col min="12261" max="12261" width="11.54296875" style="29" customWidth="1"/>
    <col min="12262" max="12265" width="10.90625" style="29"/>
    <col min="12266" max="12266" width="22.54296875" style="29" customWidth="1"/>
    <col min="12267" max="12267" width="14" style="29" customWidth="1"/>
    <col min="12268" max="12268" width="1.7265625" style="29" customWidth="1"/>
    <col min="12269" max="12513" width="10.90625" style="29"/>
    <col min="12514" max="12514" width="4.453125" style="29" customWidth="1"/>
    <col min="12515" max="12515" width="10.90625" style="29"/>
    <col min="12516" max="12516" width="17.54296875" style="29" customWidth="1"/>
    <col min="12517" max="12517" width="11.54296875" style="29" customWidth="1"/>
    <col min="12518" max="12521" width="10.90625" style="29"/>
    <col min="12522" max="12522" width="22.54296875" style="29" customWidth="1"/>
    <col min="12523" max="12523" width="14" style="29" customWidth="1"/>
    <col min="12524" max="12524" width="1.7265625" style="29" customWidth="1"/>
    <col min="12525" max="12769" width="10.90625" style="29"/>
    <col min="12770" max="12770" width="4.453125" style="29" customWidth="1"/>
    <col min="12771" max="12771" width="10.90625" style="29"/>
    <col min="12772" max="12772" width="17.54296875" style="29" customWidth="1"/>
    <col min="12773" max="12773" width="11.54296875" style="29" customWidth="1"/>
    <col min="12774" max="12777" width="10.90625" style="29"/>
    <col min="12778" max="12778" width="22.54296875" style="29" customWidth="1"/>
    <col min="12779" max="12779" width="14" style="29" customWidth="1"/>
    <col min="12780" max="12780" width="1.7265625" style="29" customWidth="1"/>
    <col min="12781" max="13025" width="10.90625" style="29"/>
    <col min="13026" max="13026" width="4.453125" style="29" customWidth="1"/>
    <col min="13027" max="13027" width="10.90625" style="29"/>
    <col min="13028" max="13028" width="17.54296875" style="29" customWidth="1"/>
    <col min="13029" max="13029" width="11.54296875" style="29" customWidth="1"/>
    <col min="13030" max="13033" width="10.90625" style="29"/>
    <col min="13034" max="13034" width="22.54296875" style="29" customWidth="1"/>
    <col min="13035" max="13035" width="14" style="29" customWidth="1"/>
    <col min="13036" max="13036" width="1.7265625" style="29" customWidth="1"/>
    <col min="13037" max="13281" width="10.90625" style="29"/>
    <col min="13282" max="13282" width="4.453125" style="29" customWidth="1"/>
    <col min="13283" max="13283" width="10.90625" style="29"/>
    <col min="13284" max="13284" width="17.54296875" style="29" customWidth="1"/>
    <col min="13285" max="13285" width="11.54296875" style="29" customWidth="1"/>
    <col min="13286" max="13289" width="10.90625" style="29"/>
    <col min="13290" max="13290" width="22.54296875" style="29" customWidth="1"/>
    <col min="13291" max="13291" width="14" style="29" customWidth="1"/>
    <col min="13292" max="13292" width="1.7265625" style="29" customWidth="1"/>
    <col min="13293" max="13537" width="10.90625" style="29"/>
    <col min="13538" max="13538" width="4.453125" style="29" customWidth="1"/>
    <col min="13539" max="13539" width="10.90625" style="29"/>
    <col min="13540" max="13540" width="17.54296875" style="29" customWidth="1"/>
    <col min="13541" max="13541" width="11.54296875" style="29" customWidth="1"/>
    <col min="13542" max="13545" width="10.90625" style="29"/>
    <col min="13546" max="13546" width="22.54296875" style="29" customWidth="1"/>
    <col min="13547" max="13547" width="14" style="29" customWidth="1"/>
    <col min="13548" max="13548" width="1.7265625" style="29" customWidth="1"/>
    <col min="13549" max="13793" width="10.90625" style="29"/>
    <col min="13794" max="13794" width="4.453125" style="29" customWidth="1"/>
    <col min="13795" max="13795" width="10.90625" style="29"/>
    <col min="13796" max="13796" width="17.54296875" style="29" customWidth="1"/>
    <col min="13797" max="13797" width="11.54296875" style="29" customWidth="1"/>
    <col min="13798" max="13801" width="10.90625" style="29"/>
    <col min="13802" max="13802" width="22.54296875" style="29" customWidth="1"/>
    <col min="13803" max="13803" width="14" style="29" customWidth="1"/>
    <col min="13804" max="13804" width="1.7265625" style="29" customWidth="1"/>
    <col min="13805" max="14049" width="10.90625" style="29"/>
    <col min="14050" max="14050" width="4.453125" style="29" customWidth="1"/>
    <col min="14051" max="14051" width="10.90625" style="29"/>
    <col min="14052" max="14052" width="17.54296875" style="29" customWidth="1"/>
    <col min="14053" max="14053" width="11.54296875" style="29" customWidth="1"/>
    <col min="14054" max="14057" width="10.90625" style="29"/>
    <col min="14058" max="14058" width="22.54296875" style="29" customWidth="1"/>
    <col min="14059" max="14059" width="14" style="29" customWidth="1"/>
    <col min="14060" max="14060" width="1.7265625" style="29" customWidth="1"/>
    <col min="14061" max="14305" width="10.90625" style="29"/>
    <col min="14306" max="14306" width="4.453125" style="29" customWidth="1"/>
    <col min="14307" max="14307" width="10.90625" style="29"/>
    <col min="14308" max="14308" width="17.54296875" style="29" customWidth="1"/>
    <col min="14309" max="14309" width="11.54296875" style="29" customWidth="1"/>
    <col min="14310" max="14313" width="10.90625" style="29"/>
    <col min="14314" max="14314" width="22.54296875" style="29" customWidth="1"/>
    <col min="14315" max="14315" width="14" style="29" customWidth="1"/>
    <col min="14316" max="14316" width="1.7265625" style="29" customWidth="1"/>
    <col min="14317" max="14561" width="10.90625" style="29"/>
    <col min="14562" max="14562" width="4.453125" style="29" customWidth="1"/>
    <col min="14563" max="14563" width="10.90625" style="29"/>
    <col min="14564" max="14564" width="17.54296875" style="29" customWidth="1"/>
    <col min="14565" max="14565" width="11.54296875" style="29" customWidth="1"/>
    <col min="14566" max="14569" width="10.90625" style="29"/>
    <col min="14570" max="14570" width="22.54296875" style="29" customWidth="1"/>
    <col min="14571" max="14571" width="14" style="29" customWidth="1"/>
    <col min="14572" max="14572" width="1.7265625" style="29" customWidth="1"/>
    <col min="14573" max="14817" width="10.90625" style="29"/>
    <col min="14818" max="14818" width="4.453125" style="29" customWidth="1"/>
    <col min="14819" max="14819" width="10.90625" style="29"/>
    <col min="14820" max="14820" width="17.54296875" style="29" customWidth="1"/>
    <col min="14821" max="14821" width="11.54296875" style="29" customWidth="1"/>
    <col min="14822" max="14825" width="10.90625" style="29"/>
    <col min="14826" max="14826" width="22.54296875" style="29" customWidth="1"/>
    <col min="14827" max="14827" width="14" style="29" customWidth="1"/>
    <col min="14828" max="14828" width="1.7265625" style="29" customWidth="1"/>
    <col min="14829" max="15073" width="10.90625" style="29"/>
    <col min="15074" max="15074" width="4.453125" style="29" customWidth="1"/>
    <col min="15075" max="15075" width="10.90625" style="29"/>
    <col min="15076" max="15076" width="17.54296875" style="29" customWidth="1"/>
    <col min="15077" max="15077" width="11.54296875" style="29" customWidth="1"/>
    <col min="15078" max="15081" width="10.90625" style="29"/>
    <col min="15082" max="15082" width="22.54296875" style="29" customWidth="1"/>
    <col min="15083" max="15083" width="14" style="29" customWidth="1"/>
    <col min="15084" max="15084" width="1.7265625" style="29" customWidth="1"/>
    <col min="15085" max="15329" width="10.90625" style="29"/>
    <col min="15330" max="15330" width="4.453125" style="29" customWidth="1"/>
    <col min="15331" max="15331" width="10.90625" style="29"/>
    <col min="15332" max="15332" width="17.54296875" style="29" customWidth="1"/>
    <col min="15333" max="15333" width="11.54296875" style="29" customWidth="1"/>
    <col min="15334" max="15337" width="10.90625" style="29"/>
    <col min="15338" max="15338" width="22.54296875" style="29" customWidth="1"/>
    <col min="15339" max="15339" width="14" style="29" customWidth="1"/>
    <col min="15340" max="15340" width="1.7265625" style="29" customWidth="1"/>
    <col min="15341" max="15585" width="10.90625" style="29"/>
    <col min="15586" max="15586" width="4.453125" style="29" customWidth="1"/>
    <col min="15587" max="15587" width="10.90625" style="29"/>
    <col min="15588" max="15588" width="17.54296875" style="29" customWidth="1"/>
    <col min="15589" max="15589" width="11.54296875" style="29" customWidth="1"/>
    <col min="15590" max="15593" width="10.90625" style="29"/>
    <col min="15594" max="15594" width="22.54296875" style="29" customWidth="1"/>
    <col min="15595" max="15595" width="14" style="29" customWidth="1"/>
    <col min="15596" max="15596" width="1.7265625" style="29" customWidth="1"/>
    <col min="15597" max="15841" width="10.90625" style="29"/>
    <col min="15842" max="15842" width="4.453125" style="29" customWidth="1"/>
    <col min="15843" max="15843" width="10.90625" style="29"/>
    <col min="15844" max="15844" width="17.54296875" style="29" customWidth="1"/>
    <col min="15845" max="15845" width="11.54296875" style="29" customWidth="1"/>
    <col min="15846" max="15849" width="10.90625" style="29"/>
    <col min="15850" max="15850" width="22.54296875" style="29" customWidth="1"/>
    <col min="15851" max="15851" width="14" style="29" customWidth="1"/>
    <col min="15852" max="15852" width="1.7265625" style="29" customWidth="1"/>
    <col min="15853" max="16097" width="10.90625" style="29"/>
    <col min="16098" max="16098" width="4.453125" style="29" customWidth="1"/>
    <col min="16099" max="16099" width="10.90625" style="29"/>
    <col min="16100" max="16100" width="17.54296875" style="29" customWidth="1"/>
    <col min="16101" max="16101" width="11.54296875" style="29" customWidth="1"/>
    <col min="16102" max="16105" width="10.90625" style="29"/>
    <col min="16106" max="16106" width="22.54296875" style="29" customWidth="1"/>
    <col min="16107" max="16107" width="14" style="29" customWidth="1"/>
    <col min="16108" max="16108" width="1.7265625" style="29" customWidth="1"/>
    <col min="16109" max="16384" width="10.90625" style="29"/>
  </cols>
  <sheetData>
    <row r="1" spans="2:10" ht="6" customHeight="1" thickBot="1" x14ac:dyDescent="0.3"/>
    <row r="2" spans="2:10" ht="19.5" customHeight="1" x14ac:dyDescent="0.25">
      <c r="B2" s="30"/>
      <c r="C2" s="31"/>
      <c r="D2" s="32" t="s">
        <v>94</v>
      </c>
      <c r="E2" s="33"/>
      <c r="F2" s="33"/>
      <c r="G2" s="33"/>
      <c r="H2" s="33"/>
      <c r="I2" s="34"/>
      <c r="J2" s="35" t="s">
        <v>95</v>
      </c>
    </row>
    <row r="3" spans="2:10" ht="4.5" customHeight="1" thickBot="1" x14ac:dyDescent="0.3">
      <c r="B3" s="36"/>
      <c r="C3" s="37"/>
      <c r="D3" s="38"/>
      <c r="E3" s="39"/>
      <c r="F3" s="39"/>
      <c r="G3" s="39"/>
      <c r="H3" s="39"/>
      <c r="I3" s="40"/>
      <c r="J3" s="41"/>
    </row>
    <row r="4" spans="2:10" ht="13" x14ac:dyDescent="0.25">
      <c r="B4" s="36"/>
      <c r="C4" s="37"/>
      <c r="D4" s="32" t="s">
        <v>96</v>
      </c>
      <c r="E4" s="33"/>
      <c r="F4" s="33"/>
      <c r="G4" s="33"/>
      <c r="H4" s="33"/>
      <c r="I4" s="34"/>
      <c r="J4" s="35" t="s">
        <v>97</v>
      </c>
    </row>
    <row r="5" spans="2:10" ht="5.25" customHeight="1" x14ac:dyDescent="0.25">
      <c r="B5" s="36"/>
      <c r="C5" s="37"/>
      <c r="D5" s="42"/>
      <c r="E5" s="43"/>
      <c r="F5" s="43"/>
      <c r="G5" s="43"/>
      <c r="H5" s="43"/>
      <c r="I5" s="44"/>
      <c r="J5" s="45"/>
    </row>
    <row r="6" spans="2:10" ht="4.5" customHeight="1" thickBot="1" x14ac:dyDescent="0.3">
      <c r="B6" s="46"/>
      <c r="C6" s="47"/>
      <c r="D6" s="38"/>
      <c r="E6" s="39"/>
      <c r="F6" s="39"/>
      <c r="G6" s="39"/>
      <c r="H6" s="39"/>
      <c r="I6" s="40"/>
      <c r="J6" s="41"/>
    </row>
    <row r="7" spans="2:10" ht="6" customHeight="1" x14ac:dyDescent="0.25">
      <c r="B7" s="48"/>
      <c r="J7" s="49"/>
    </row>
    <row r="8" spans="2:10" ht="9" customHeight="1" x14ac:dyDescent="0.25">
      <c r="B8" s="48"/>
      <c r="J8" s="49"/>
    </row>
    <row r="9" spans="2:10" ht="13" x14ac:dyDescent="0.3">
      <c r="B9" s="48"/>
      <c r="C9" s="50" t="s">
        <v>140</v>
      </c>
      <c r="E9" s="51"/>
      <c r="H9" s="52"/>
      <c r="J9" s="49"/>
    </row>
    <row r="10" spans="2:10" ht="8.25" customHeight="1" x14ac:dyDescent="0.25">
      <c r="B10" s="48"/>
      <c r="J10" s="49"/>
    </row>
    <row r="11" spans="2:10" ht="13" x14ac:dyDescent="0.3">
      <c r="B11" s="48"/>
      <c r="C11" s="50" t="s">
        <v>137</v>
      </c>
      <c r="J11" s="49"/>
    </row>
    <row r="12" spans="2:10" ht="13" x14ac:dyDescent="0.3">
      <c r="B12" s="48"/>
      <c r="C12" s="50" t="s">
        <v>138</v>
      </c>
      <c r="J12" s="49"/>
    </row>
    <row r="13" spans="2:10" x14ac:dyDescent="0.25">
      <c r="B13" s="48"/>
      <c r="J13" s="49"/>
    </row>
    <row r="14" spans="2:10" x14ac:dyDescent="0.25">
      <c r="B14" s="48"/>
      <c r="C14" s="29" t="s">
        <v>98</v>
      </c>
      <c r="G14" s="53"/>
      <c r="H14" s="53"/>
      <c r="I14" s="53"/>
      <c r="J14" s="49"/>
    </row>
    <row r="15" spans="2:10" ht="9" customHeight="1" x14ac:dyDescent="0.25">
      <c r="B15" s="48"/>
      <c r="C15" s="54"/>
      <c r="G15" s="53"/>
      <c r="H15" s="53"/>
      <c r="I15" s="53"/>
      <c r="J15" s="49"/>
    </row>
    <row r="16" spans="2:10" ht="13" x14ac:dyDescent="0.3">
      <c r="B16" s="48"/>
      <c r="C16" s="29" t="s">
        <v>139</v>
      </c>
      <c r="D16" s="51"/>
      <c r="G16" s="53"/>
      <c r="H16" s="55" t="s">
        <v>99</v>
      </c>
      <c r="I16" s="55" t="s">
        <v>100</v>
      </c>
      <c r="J16" s="49"/>
    </row>
    <row r="17" spans="2:14" ht="13" x14ac:dyDescent="0.3">
      <c r="B17" s="48"/>
      <c r="C17" s="50" t="s">
        <v>101</v>
      </c>
      <c r="D17" s="50"/>
      <c r="E17" s="50"/>
      <c r="F17" s="50"/>
      <c r="G17" s="53"/>
      <c r="H17" s="56">
        <v>13</v>
      </c>
      <c r="I17" s="57">
        <v>415671182</v>
      </c>
      <c r="J17" s="49"/>
    </row>
    <row r="18" spans="2:14" x14ac:dyDescent="0.25">
      <c r="B18" s="48"/>
      <c r="C18" s="29" t="s">
        <v>102</v>
      </c>
      <c r="G18" s="53"/>
      <c r="H18" s="59">
        <v>1</v>
      </c>
      <c r="I18" s="60">
        <v>14728467</v>
      </c>
      <c r="J18" s="49"/>
    </row>
    <row r="19" spans="2:14" x14ac:dyDescent="0.25">
      <c r="B19" s="48"/>
      <c r="C19" s="29" t="s">
        <v>103</v>
      </c>
      <c r="G19" s="53"/>
      <c r="H19" s="59">
        <v>3</v>
      </c>
      <c r="I19" s="60">
        <v>392121673</v>
      </c>
      <c r="J19" s="49"/>
    </row>
    <row r="20" spans="2:14" x14ac:dyDescent="0.25">
      <c r="B20" s="48"/>
      <c r="C20" s="29" t="s">
        <v>104</v>
      </c>
      <c r="H20" s="61">
        <v>0</v>
      </c>
      <c r="I20" s="62">
        <v>0</v>
      </c>
      <c r="J20" s="49"/>
    </row>
    <row r="21" spans="2:14" x14ac:dyDescent="0.25">
      <c r="B21" s="48"/>
      <c r="C21" s="29" t="s">
        <v>105</v>
      </c>
      <c r="H21" s="61">
        <v>0</v>
      </c>
      <c r="I21" s="62">
        <v>0</v>
      </c>
      <c r="J21" s="49"/>
      <c r="N21" s="63"/>
    </row>
    <row r="22" spans="2:14" ht="13" thickBot="1" x14ac:dyDescent="0.3">
      <c r="B22" s="48"/>
      <c r="C22" s="29" t="s">
        <v>106</v>
      </c>
      <c r="H22" s="64">
        <v>4</v>
      </c>
      <c r="I22" s="65">
        <v>7268572</v>
      </c>
      <c r="J22" s="49"/>
    </row>
    <row r="23" spans="2:14" ht="13" x14ac:dyDescent="0.3">
      <c r="B23" s="48"/>
      <c r="C23" s="50" t="s">
        <v>107</v>
      </c>
      <c r="D23" s="50"/>
      <c r="E23" s="50"/>
      <c r="F23" s="50"/>
      <c r="H23" s="66">
        <f>H18+H19+H20+H21+H22</f>
        <v>8</v>
      </c>
      <c r="I23" s="67">
        <f>I18+I19+I20+I21+I22</f>
        <v>414118712</v>
      </c>
      <c r="J23" s="49"/>
    </row>
    <row r="24" spans="2:14" x14ac:dyDescent="0.25">
      <c r="B24" s="48"/>
      <c r="C24" s="29" t="s">
        <v>108</v>
      </c>
      <c r="H24" s="61">
        <v>4</v>
      </c>
      <c r="I24" s="62">
        <v>1467070</v>
      </c>
      <c r="J24" s="49"/>
    </row>
    <row r="25" spans="2:14" ht="13" thickBot="1" x14ac:dyDescent="0.3">
      <c r="B25" s="48"/>
      <c r="C25" s="29" t="s">
        <v>88</v>
      </c>
      <c r="H25" s="64">
        <v>1</v>
      </c>
      <c r="I25" s="65">
        <v>85400</v>
      </c>
      <c r="J25" s="49"/>
    </row>
    <row r="26" spans="2:14" ht="13" x14ac:dyDescent="0.3">
      <c r="B26" s="48"/>
      <c r="C26" s="50" t="s">
        <v>109</v>
      </c>
      <c r="D26" s="50"/>
      <c r="E26" s="50"/>
      <c r="F26" s="50"/>
      <c r="H26" s="66">
        <f>H24+H25</f>
        <v>5</v>
      </c>
      <c r="I26" s="67">
        <f>I24+I25</f>
        <v>1552470</v>
      </c>
      <c r="J26" s="49"/>
    </row>
    <row r="27" spans="2:14" ht="13.5" thickBot="1" x14ac:dyDescent="0.35">
      <c r="B27" s="48"/>
      <c r="C27" s="53" t="s">
        <v>110</v>
      </c>
      <c r="D27" s="68"/>
      <c r="E27" s="68"/>
      <c r="F27" s="68"/>
      <c r="G27" s="53"/>
      <c r="H27" s="69">
        <v>0</v>
      </c>
      <c r="I27" s="70">
        <v>0</v>
      </c>
      <c r="J27" s="71"/>
    </row>
    <row r="28" spans="2:14" ht="13" x14ac:dyDescent="0.3">
      <c r="B28" s="48"/>
      <c r="C28" s="68" t="s">
        <v>111</v>
      </c>
      <c r="D28" s="68"/>
      <c r="E28" s="68"/>
      <c r="F28" s="68"/>
      <c r="G28" s="53"/>
      <c r="H28" s="72">
        <f>H27</f>
        <v>0</v>
      </c>
      <c r="I28" s="60">
        <f>I27</f>
        <v>0</v>
      </c>
      <c r="J28" s="71"/>
    </row>
    <row r="29" spans="2:14" ht="13" x14ac:dyDescent="0.3">
      <c r="B29" s="48"/>
      <c r="C29" s="68"/>
      <c r="D29" s="68"/>
      <c r="E29" s="68"/>
      <c r="F29" s="68"/>
      <c r="G29" s="53"/>
      <c r="H29" s="59"/>
      <c r="I29" s="57"/>
      <c r="J29" s="71"/>
    </row>
    <row r="30" spans="2:14" ht="13.5" thickBot="1" x14ac:dyDescent="0.35">
      <c r="B30" s="48"/>
      <c r="C30" s="68" t="s">
        <v>112</v>
      </c>
      <c r="D30" s="68"/>
      <c r="E30" s="53"/>
      <c r="F30" s="53"/>
      <c r="G30" s="53"/>
      <c r="H30" s="73"/>
      <c r="I30" s="74"/>
      <c r="J30" s="71"/>
    </row>
    <row r="31" spans="2:14" ht="13.5" thickTop="1" x14ac:dyDescent="0.3">
      <c r="B31" s="48"/>
      <c r="C31" s="68"/>
      <c r="D31" s="68"/>
      <c r="E31" s="53"/>
      <c r="F31" s="53"/>
      <c r="G31" s="53"/>
      <c r="H31" s="60">
        <f>H23+H26+H28</f>
        <v>13</v>
      </c>
      <c r="I31" s="60">
        <f>I23+I26+I28</f>
        <v>415671182</v>
      </c>
      <c r="J31" s="71"/>
    </row>
    <row r="32" spans="2:14" ht="9.75" customHeight="1" x14ac:dyDescent="0.25">
      <c r="B32" s="48"/>
      <c r="C32" s="53"/>
      <c r="D32" s="53"/>
      <c r="E32" s="53"/>
      <c r="F32" s="53"/>
      <c r="G32" s="75"/>
      <c r="H32" s="76"/>
      <c r="I32" s="77"/>
      <c r="J32" s="71"/>
    </row>
    <row r="33" spans="2:10" ht="9.75" customHeight="1" x14ac:dyDescent="0.25">
      <c r="B33" s="48"/>
      <c r="C33" s="53"/>
      <c r="D33" s="53"/>
      <c r="E33" s="53"/>
      <c r="F33" s="53"/>
      <c r="G33" s="75"/>
      <c r="H33" s="76"/>
      <c r="I33" s="77"/>
      <c r="J33" s="71"/>
    </row>
    <row r="34" spans="2:10" ht="9.75" customHeight="1" x14ac:dyDescent="0.25">
      <c r="B34" s="48"/>
      <c r="C34" s="53"/>
      <c r="D34" s="53"/>
      <c r="E34" s="53"/>
      <c r="F34" s="53"/>
      <c r="G34" s="75"/>
      <c r="H34" s="76"/>
      <c r="I34" s="77"/>
      <c r="J34" s="71"/>
    </row>
    <row r="35" spans="2:10" ht="9.75" customHeight="1" x14ac:dyDescent="0.25">
      <c r="B35" s="48"/>
      <c r="C35" s="53"/>
      <c r="D35" s="53"/>
      <c r="E35" s="53"/>
      <c r="F35" s="53"/>
      <c r="G35" s="75"/>
      <c r="H35" s="76"/>
      <c r="I35" s="77"/>
      <c r="J35" s="71"/>
    </row>
    <row r="36" spans="2:10" ht="9.75" customHeight="1" x14ac:dyDescent="0.25">
      <c r="B36" s="48"/>
      <c r="C36" s="53"/>
      <c r="D36" s="53"/>
      <c r="E36" s="53"/>
      <c r="F36" s="53"/>
      <c r="G36" s="75"/>
      <c r="H36" s="76"/>
      <c r="I36" s="77"/>
      <c r="J36" s="71"/>
    </row>
    <row r="37" spans="2:10" ht="13.5" thickBot="1" x14ac:dyDescent="0.35">
      <c r="B37" s="48"/>
      <c r="C37" s="78"/>
      <c r="D37" s="79"/>
      <c r="E37" s="53"/>
      <c r="F37" s="53"/>
      <c r="G37" s="53"/>
      <c r="H37" s="80"/>
      <c r="I37" s="81"/>
      <c r="J37" s="71"/>
    </row>
    <row r="38" spans="2:10" ht="13" x14ac:dyDescent="0.3">
      <c r="B38" s="48"/>
      <c r="C38" s="68" t="s">
        <v>113</v>
      </c>
      <c r="D38" s="75"/>
      <c r="E38" s="53"/>
      <c r="F38" s="53"/>
      <c r="G38" s="53"/>
      <c r="H38" s="82" t="s">
        <v>114</v>
      </c>
      <c r="I38" s="75"/>
      <c r="J38" s="71"/>
    </row>
    <row r="39" spans="2:10" ht="13" x14ac:dyDescent="0.3">
      <c r="B39" s="48"/>
      <c r="C39" s="68" t="s">
        <v>141</v>
      </c>
      <c r="D39" s="53"/>
      <c r="E39" s="53"/>
      <c r="F39" s="53"/>
      <c r="G39" s="53"/>
      <c r="H39" s="68" t="s">
        <v>115</v>
      </c>
      <c r="I39" s="75"/>
      <c r="J39" s="71"/>
    </row>
    <row r="40" spans="2:10" ht="13" x14ac:dyDescent="0.3">
      <c r="B40" s="48"/>
      <c r="C40" s="53"/>
      <c r="D40" s="53"/>
      <c r="E40" s="53"/>
      <c r="F40" s="53"/>
      <c r="G40" s="53"/>
      <c r="H40" s="68" t="s">
        <v>116</v>
      </c>
      <c r="I40" s="75"/>
      <c r="J40" s="71"/>
    </row>
    <row r="41" spans="2:10" ht="13" x14ac:dyDescent="0.3">
      <c r="B41" s="48"/>
      <c r="C41" s="53"/>
      <c r="D41" s="53"/>
      <c r="E41" s="53"/>
      <c r="F41" s="53"/>
      <c r="G41" s="68"/>
      <c r="H41" s="75"/>
      <c r="I41" s="75"/>
      <c r="J41" s="71"/>
    </row>
    <row r="42" spans="2:10" x14ac:dyDescent="0.25">
      <c r="B42" s="48"/>
      <c r="C42" s="123" t="s">
        <v>117</v>
      </c>
      <c r="D42" s="123"/>
      <c r="E42" s="123"/>
      <c r="F42" s="123"/>
      <c r="G42" s="123"/>
      <c r="H42" s="123"/>
      <c r="I42" s="123"/>
      <c r="J42" s="71"/>
    </row>
    <row r="43" spans="2:10" x14ac:dyDescent="0.25">
      <c r="B43" s="48"/>
      <c r="C43" s="123"/>
      <c r="D43" s="123"/>
      <c r="E43" s="123"/>
      <c r="F43" s="123"/>
      <c r="G43" s="123"/>
      <c r="H43" s="123"/>
      <c r="I43" s="123"/>
      <c r="J43" s="71"/>
    </row>
    <row r="44" spans="2:10" ht="7.5" customHeight="1" thickBot="1" x14ac:dyDescent="0.3">
      <c r="B44" s="83"/>
      <c r="C44" s="84"/>
      <c r="D44" s="84"/>
      <c r="E44" s="84"/>
      <c r="F44" s="84"/>
      <c r="G44" s="85"/>
      <c r="H44" s="85"/>
      <c r="I44" s="85"/>
      <c r="J44" s="8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H13" sqref="H13"/>
    </sheetView>
  </sheetViews>
  <sheetFormatPr baseColWidth="10" defaultRowHeight="14.5" x14ac:dyDescent="0.35"/>
  <cols>
    <col min="8" max="8" width="12.6328125" bestFit="1" customWidth="1"/>
    <col min="9" max="9" width="25.81640625" customWidth="1"/>
  </cols>
  <sheetData>
    <row r="1" spans="1:9" ht="15" thickBot="1" x14ac:dyDescent="0.4">
      <c r="A1" s="124"/>
      <c r="B1" s="125"/>
      <c r="C1" s="128" t="s">
        <v>124</v>
      </c>
      <c r="D1" s="129"/>
      <c r="E1" s="129"/>
      <c r="F1" s="129"/>
      <c r="G1" s="129"/>
      <c r="H1" s="130"/>
      <c r="I1" s="105" t="s">
        <v>95</v>
      </c>
    </row>
    <row r="2" spans="1:9" ht="53.5" customHeight="1" thickBot="1" x14ac:dyDescent="0.4">
      <c r="A2" s="126"/>
      <c r="B2" s="127"/>
      <c r="C2" s="131" t="s">
        <v>125</v>
      </c>
      <c r="D2" s="132"/>
      <c r="E2" s="132"/>
      <c r="F2" s="132"/>
      <c r="G2" s="132"/>
      <c r="H2" s="133"/>
      <c r="I2" s="106" t="s">
        <v>126</v>
      </c>
    </row>
    <row r="3" spans="1:9" x14ac:dyDescent="0.35">
      <c r="A3" s="107"/>
      <c r="B3" s="53"/>
      <c r="C3" s="53"/>
      <c r="D3" s="53"/>
      <c r="E3" s="53"/>
      <c r="F3" s="53"/>
      <c r="G3" s="53"/>
      <c r="H3" s="53"/>
      <c r="I3" s="71"/>
    </row>
    <row r="4" spans="1:9" x14ac:dyDescent="0.35">
      <c r="A4" s="107"/>
      <c r="B4" s="53"/>
      <c r="C4" s="53"/>
      <c r="D4" s="53"/>
      <c r="E4" s="53"/>
      <c r="F4" s="53"/>
      <c r="G4" s="53"/>
      <c r="H4" s="53"/>
      <c r="I4" s="71"/>
    </row>
    <row r="5" spans="1:9" x14ac:dyDescent="0.35">
      <c r="A5" s="107"/>
      <c r="B5" s="50" t="s">
        <v>140</v>
      </c>
      <c r="C5" s="108"/>
      <c r="D5" s="109"/>
      <c r="E5" s="53"/>
      <c r="F5" s="53"/>
      <c r="G5" s="53"/>
      <c r="H5" s="53"/>
      <c r="I5" s="71"/>
    </row>
    <row r="6" spans="1:9" x14ac:dyDescent="0.35">
      <c r="A6" s="107"/>
      <c r="B6" s="29"/>
      <c r="C6" s="53"/>
      <c r="D6" s="53"/>
      <c r="E6" s="53"/>
      <c r="F6" s="53"/>
      <c r="G6" s="53"/>
      <c r="H6" s="53"/>
      <c r="I6" s="71"/>
    </row>
    <row r="7" spans="1:9" x14ac:dyDescent="0.35">
      <c r="A7" s="107"/>
      <c r="B7" s="50" t="s">
        <v>137</v>
      </c>
      <c r="C7" s="53"/>
      <c r="D7" s="53"/>
      <c r="E7" s="53"/>
      <c r="F7" s="53"/>
      <c r="G7" s="53"/>
      <c r="H7" s="53"/>
      <c r="I7" s="71"/>
    </row>
    <row r="8" spans="1:9" x14ac:dyDescent="0.35">
      <c r="A8" s="107"/>
      <c r="B8" s="50" t="s">
        <v>138</v>
      </c>
      <c r="C8" s="53"/>
      <c r="D8" s="53"/>
      <c r="E8" s="53"/>
      <c r="F8" s="53"/>
      <c r="G8" s="53"/>
      <c r="H8" s="53"/>
      <c r="I8" s="71"/>
    </row>
    <row r="9" spans="1:9" x14ac:dyDescent="0.35">
      <c r="A9" s="107"/>
      <c r="B9" s="53"/>
      <c r="C9" s="53"/>
      <c r="D9" s="53"/>
      <c r="E9" s="53"/>
      <c r="F9" s="53"/>
      <c r="G9" s="53"/>
      <c r="H9" s="53"/>
      <c r="I9" s="71"/>
    </row>
    <row r="10" spans="1:9" x14ac:dyDescent="0.35">
      <c r="A10" s="107"/>
      <c r="B10" s="53" t="s">
        <v>127</v>
      </c>
      <c r="C10" s="53"/>
      <c r="D10" s="53"/>
      <c r="E10" s="53"/>
      <c r="F10" s="53"/>
      <c r="G10" s="53"/>
      <c r="H10" s="53"/>
      <c r="I10" s="71"/>
    </row>
    <row r="11" spans="1:9" x14ac:dyDescent="0.35">
      <c r="A11" s="107"/>
      <c r="B11" s="110"/>
      <c r="C11" s="53"/>
      <c r="D11" s="53"/>
      <c r="E11" s="53"/>
      <c r="F11" s="53"/>
      <c r="G11" s="53"/>
      <c r="H11" s="53"/>
      <c r="I11" s="71"/>
    </row>
    <row r="12" spans="1:9" x14ac:dyDescent="0.35">
      <c r="A12" s="107"/>
      <c r="B12" s="29" t="s">
        <v>139</v>
      </c>
      <c r="C12" s="109"/>
      <c r="D12" s="53"/>
      <c r="E12" s="53"/>
      <c r="F12" s="53"/>
      <c r="G12" s="55" t="s">
        <v>128</v>
      </c>
      <c r="H12" s="55" t="s">
        <v>129</v>
      </c>
      <c r="I12" s="71"/>
    </row>
    <row r="13" spans="1:9" x14ac:dyDescent="0.35">
      <c r="A13" s="107"/>
      <c r="B13" s="68" t="s">
        <v>101</v>
      </c>
      <c r="C13" s="68"/>
      <c r="D13" s="68"/>
      <c r="E13" s="68"/>
      <c r="F13" s="53"/>
      <c r="G13" s="111">
        <f>G19</f>
        <v>8</v>
      </c>
      <c r="H13" s="112">
        <f>H19</f>
        <v>414118712</v>
      </c>
      <c r="I13" s="71"/>
    </row>
    <row r="14" spans="1:9" x14ac:dyDescent="0.35">
      <c r="A14" s="107"/>
      <c r="B14" s="53" t="s">
        <v>102</v>
      </c>
      <c r="C14" s="53"/>
      <c r="D14" s="53"/>
      <c r="E14" s="53"/>
      <c r="F14" s="53"/>
      <c r="G14" s="113">
        <v>1</v>
      </c>
      <c r="H14" s="114">
        <v>14728467</v>
      </c>
      <c r="I14" s="71"/>
    </row>
    <row r="15" spans="1:9" x14ac:dyDescent="0.35">
      <c r="A15" s="107"/>
      <c r="B15" s="53" t="s">
        <v>103</v>
      </c>
      <c r="C15" s="53"/>
      <c r="D15" s="53"/>
      <c r="E15" s="53"/>
      <c r="F15" s="53"/>
      <c r="G15" s="113">
        <v>3</v>
      </c>
      <c r="H15" s="114">
        <v>392121673</v>
      </c>
      <c r="I15" s="71"/>
    </row>
    <row r="16" spans="1:9" x14ac:dyDescent="0.35">
      <c r="A16" s="107"/>
      <c r="B16" s="53" t="s">
        <v>104</v>
      </c>
      <c r="C16" s="53"/>
      <c r="D16" s="53"/>
      <c r="E16" s="53"/>
      <c r="F16" s="53"/>
      <c r="G16" s="113">
        <v>0</v>
      </c>
      <c r="H16" s="114">
        <v>0</v>
      </c>
      <c r="I16" s="71"/>
    </row>
    <row r="17" spans="1:9" x14ac:dyDescent="0.35">
      <c r="A17" s="107"/>
      <c r="B17" s="53" t="s">
        <v>105</v>
      </c>
      <c r="C17" s="53"/>
      <c r="D17" s="53"/>
      <c r="E17" s="53"/>
      <c r="F17" s="53"/>
      <c r="G17" s="113">
        <v>0</v>
      </c>
      <c r="H17" s="114">
        <v>0</v>
      </c>
      <c r="I17" s="71"/>
    </row>
    <row r="18" spans="1:9" x14ac:dyDescent="0.35">
      <c r="A18" s="107"/>
      <c r="B18" s="53" t="s">
        <v>130</v>
      </c>
      <c r="C18" s="53"/>
      <c r="D18" s="53"/>
      <c r="E18" s="53"/>
      <c r="F18" s="53"/>
      <c r="G18" s="115">
        <v>4</v>
      </c>
      <c r="H18" s="116">
        <v>7268572</v>
      </c>
      <c r="I18" s="71"/>
    </row>
    <row r="19" spans="1:9" x14ac:dyDescent="0.35">
      <c r="A19" s="107"/>
      <c r="B19" s="68" t="s">
        <v>131</v>
      </c>
      <c r="C19" s="68"/>
      <c r="D19" s="68"/>
      <c r="E19" s="68"/>
      <c r="F19" s="53"/>
      <c r="G19" s="113">
        <f>SUM(G14:G18)</f>
        <v>8</v>
      </c>
      <c r="H19" s="112">
        <f>(H14+H15+H16+H17+H18)</f>
        <v>414118712</v>
      </c>
      <c r="I19" s="71"/>
    </row>
    <row r="20" spans="1:9" ht="15" thickBot="1" x14ac:dyDescent="0.4">
      <c r="A20" s="107"/>
      <c r="B20" s="68"/>
      <c r="C20" s="68"/>
      <c r="D20" s="53"/>
      <c r="E20" s="53"/>
      <c r="F20" s="53"/>
      <c r="G20" s="117"/>
      <c r="H20" s="118"/>
      <c r="I20" s="71"/>
    </row>
    <row r="21" spans="1:9" ht="15" thickTop="1" x14ac:dyDescent="0.35">
      <c r="A21" s="107"/>
      <c r="B21" s="68"/>
      <c r="C21" s="68"/>
      <c r="D21" s="53"/>
      <c r="E21" s="53"/>
      <c r="F21" s="53"/>
      <c r="G21" s="75"/>
      <c r="H21" s="119"/>
      <c r="I21" s="71"/>
    </row>
    <row r="22" spans="1:9" x14ac:dyDescent="0.35">
      <c r="A22" s="107"/>
      <c r="B22" s="53"/>
      <c r="C22" s="53"/>
      <c r="D22" s="53"/>
      <c r="E22" s="53"/>
      <c r="F22" s="75"/>
      <c r="G22" s="75"/>
      <c r="H22" s="75"/>
      <c r="I22" s="71"/>
    </row>
    <row r="23" spans="1:9" ht="15" thickBot="1" x14ac:dyDescent="0.4">
      <c r="A23" s="107"/>
      <c r="B23" s="79"/>
      <c r="C23" s="79"/>
      <c r="D23" s="53"/>
      <c r="E23" s="53"/>
      <c r="F23" s="79"/>
      <c r="G23" s="79"/>
      <c r="H23" s="75"/>
      <c r="I23" s="71"/>
    </row>
    <row r="24" spans="1:9" x14ac:dyDescent="0.35">
      <c r="A24" s="107"/>
      <c r="B24" s="75" t="s">
        <v>132</v>
      </c>
      <c r="C24" s="75"/>
      <c r="D24" s="53"/>
      <c r="E24" s="53"/>
      <c r="F24" s="75"/>
      <c r="G24" s="75"/>
      <c r="H24" s="75"/>
      <c r="I24" s="71"/>
    </row>
    <row r="25" spans="1:9" x14ac:dyDescent="0.35">
      <c r="A25" s="107"/>
      <c r="B25" s="75" t="s">
        <v>133</v>
      </c>
      <c r="C25" s="75"/>
      <c r="D25" s="53"/>
      <c r="E25" s="53"/>
      <c r="F25" s="75" t="s">
        <v>134</v>
      </c>
      <c r="G25" s="75"/>
      <c r="H25" s="75"/>
      <c r="I25" s="71"/>
    </row>
    <row r="26" spans="1:9" x14ac:dyDescent="0.35">
      <c r="A26" s="107"/>
      <c r="B26" s="75" t="s">
        <v>141</v>
      </c>
      <c r="C26" s="75"/>
      <c r="D26" s="53"/>
      <c r="E26" s="53"/>
      <c r="F26" s="75" t="s">
        <v>135</v>
      </c>
      <c r="G26" s="75"/>
      <c r="H26" s="75"/>
      <c r="I26" s="71"/>
    </row>
    <row r="27" spans="1:9" x14ac:dyDescent="0.35">
      <c r="A27" s="107"/>
      <c r="B27" s="75"/>
      <c r="C27" s="75"/>
      <c r="D27" s="53"/>
      <c r="E27" s="53"/>
      <c r="F27" s="75"/>
      <c r="G27" s="75"/>
      <c r="H27" s="75"/>
      <c r="I27" s="71"/>
    </row>
    <row r="28" spans="1:9" ht="18.5" customHeight="1" x14ac:dyDescent="0.35">
      <c r="A28" s="107"/>
      <c r="B28" s="134" t="s">
        <v>136</v>
      </c>
      <c r="C28" s="134"/>
      <c r="D28" s="134"/>
      <c r="E28" s="134"/>
      <c r="F28" s="134"/>
      <c r="G28" s="134"/>
      <c r="H28" s="134"/>
      <c r="I28" s="71"/>
    </row>
    <row r="29" spans="1:9" ht="15" thickBot="1" x14ac:dyDescent="0.4">
      <c r="A29" s="120"/>
      <c r="B29" s="121"/>
      <c r="C29" s="121"/>
      <c r="D29" s="121"/>
      <c r="E29" s="121"/>
      <c r="F29" s="79"/>
      <c r="G29" s="79"/>
      <c r="H29" s="79"/>
      <c r="I29" s="122"/>
    </row>
  </sheetData>
  <mergeCells count="4">
    <mergeCell ref="A1:B2"/>
    <mergeCell ref="C1:H1"/>
    <mergeCell ref="C2:H2"/>
    <mergeCell ref="B28:H2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2024-09-04T17:59:37Z</cp:lastPrinted>
  <dcterms:created xsi:type="dcterms:W3CDTF">2022-06-01T14:39:12Z</dcterms:created>
  <dcterms:modified xsi:type="dcterms:W3CDTF">2024-09-04T18:08:06Z</dcterms:modified>
</cp:coreProperties>
</file>