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200240 ESE HOSP INFANTIL LOS ANGELES DE PASTO\"/>
    </mc:Choice>
  </mc:AlternateContent>
  <bookViews>
    <workbookView xWindow="0" yWindow="0" windowWidth="19200" windowHeight="6730" activeTab="2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FACTURA'!$A$2:$AD$17</definedName>
    <definedName name="_xlnm._FilterDatabase" localSheetId="0" hidden="1">'INFO IPS'!$A$1:$H$7</definedName>
  </definedNames>
  <calcPr calcId="152511"/>
  <pivotCaches>
    <pivotCache cacheId="4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I31" i="4" l="1"/>
  <c r="H31" i="4"/>
  <c r="F6" i="3"/>
  <c r="F5" i="3"/>
  <c r="Z1" i="2" l="1"/>
  <c r="Y1" i="2"/>
  <c r="E14" i="3"/>
  <c r="E15" i="3"/>
  <c r="W1" i="2" l="1"/>
  <c r="V1" i="2"/>
  <c r="R1" i="2"/>
  <c r="T1" i="2"/>
  <c r="Q1" i="2"/>
  <c r="P1" i="2"/>
  <c r="U1" i="2"/>
  <c r="J1" i="2"/>
  <c r="H17" i="1" l="1"/>
  <c r="G1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Z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Z1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<sst xmlns="http://schemas.openxmlformats.org/spreadsheetml/2006/main" count="286" uniqueCount="113">
  <si>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</si>
  <si>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</si>
  <si>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</si>
  <si>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</si>
  <si>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</si>
  <si>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</si>
  <si>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</si>
  <si>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</si>
  <si>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</si>
  <si>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</si>
  <si>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</si>
  <si>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</si>
  <si>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</si>
  <si>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</si>
  <si>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</si>
  <si>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</si>
  <si>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</si>
  <si>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</si>
  <si>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</si>
  <si>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</si>
  <si>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</si>
  <si>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</si>
  <si>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</si>
  <si>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</si>
  <si>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</si>
  <si>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891200240_1917108</t>
  </si>
  <si>
    <t>891200240_1917109</t>
  </si>
  <si>
    <t>891200240_1944199</t>
  </si>
  <si>
    <t>891200240_1948369</t>
  </si>
  <si>
    <t>891200240_1941893</t>
  </si>
  <si>
    <t>891200240_1989835</t>
  </si>
  <si>
    <t>891200240_2023704</t>
  </si>
  <si>
    <t xml:space="preserve">Fecha de radicacion EPS </t>
  </si>
  <si>
    <t>Estado de Factura EPS Agosto 26</t>
  </si>
  <si>
    <t>Boxalud</t>
  </si>
  <si>
    <t>N/A</t>
  </si>
  <si>
    <t>Devuelta</t>
  </si>
  <si>
    <t>Finalizada</t>
  </si>
  <si>
    <t>Para respuesta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</si>
  <si>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</si>
  <si>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</si>
  <si>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</si>
  <si>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</si>
  <si>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</si>
  <si>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</si>
  <si>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</si>
  <si>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</si>
  <si>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</si>
  <si>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 xml:space="preserve">Valor compensacion SAP </t>
  </si>
  <si>
    <t>Doc compensacion SAP</t>
  </si>
  <si>
    <t>Valor TF</t>
  </si>
  <si>
    <t xml:space="preserve">Fecha de compensacion </t>
  </si>
  <si>
    <t>Fecha de corte</t>
  </si>
  <si>
    <t>20.08.2024</t>
  </si>
  <si>
    <t xml:space="preserve">Retencion </t>
  </si>
  <si>
    <t>FACTURA CANCELADA</t>
  </si>
  <si>
    <t>FACTURA CANCELADA PARCIALMENTE - SALDO PENDIENTE EN PROGRAMACION DE PAGO</t>
  </si>
  <si>
    <t>FACTURA CANCELADA PARCIALMENTE - GLOSA PENDIENTE POR CONCILIAR</t>
  </si>
  <si>
    <t>FACTURA DEVUELTA</t>
  </si>
  <si>
    <t>FACTURA PENDIENTE EN PROGRAMACION DE PAGO</t>
  </si>
  <si>
    <t>FACTURA COVID-19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</si>
  <si>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</si>
  <si>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</si>
  <si>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</si>
  <si>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</si>
  <si>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</si>
  <si>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Valor compensacion SAP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</si>
  <si>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</si>
  <si>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</si>
  <si>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</si>
  <si>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</si>
  <si>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</si>
  <si>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</si>
  <si>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</si>
  <si>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</si>
  <si>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</si>
  <si>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</si>
  <si>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</si>
  <si>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</si>
  <si>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</si>
  <si>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</si>
  <si>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</si>
  <si>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</si>
  <si>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</si>
  <si>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</si>
  <si>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</si>
  <si>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</si>
  <si>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</si>
  <si>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</si>
  <si>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</si>
  <si>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INFANTIL LOS ANGELES</t>
  </si>
  <si>
    <t>NIT: 891200240</t>
  </si>
  <si>
    <t>Santiago de Cali, Agosto 26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</si>
  <si>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</si>
  <si>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</si>
  <si>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</si>
  <si>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</si>
  <si>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</si>
  <si>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</si>
  <si>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</si>
  <si>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</si>
  <si>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</si>
  <si>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</si>
  <si>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</si>
  <si>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</si>
  <si>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</si>
  <si>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Mario Ortiz</t>
  </si>
  <si>
    <t>Aux. Cartera HILA</t>
  </si>
  <si>
    <t>A continuacion me permito remitir nuestra respuesta al estado de cartera presentado en la fecha: 22/08/2024</t>
  </si>
  <si>
    <t>FACTURACIÓN: SE REALIZA DEVOLUCIÓN DE FACTURA CON SOPORTES COMPLETOS, SE EVIDENCIA EN LA AUDITORÍA QUE LA FACTURA RADICADA NO COINCIDE CON LOS SOPORTES ADJUNTOS. LUIS ERNESTO GUERRERO GALEANO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</si>
  <si>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</si>
  <si>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</t>
  </si>
  <si>
    <t xml:space="preserve">SE RATIFICA, RESPUESTA EXTEMPORANEA.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</si>
</sst>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4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1" fillId="4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5" fillId="7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0" fillId="0" borderId="0" xfId="0" applyNumberFormat="1"/>
    <xf numFmtId="14" fontId="0" fillId="0" borderId="1" xfId="0" applyNumberFormat="1" applyBorder="1"/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165" fontId="0" fillId="8" borderId="0" xfId="1" applyNumberFormat="1" applyFont="1" applyFill="1"/>
    <xf numFmtId="0" fontId="6" fillId="5" borderId="13" xfId="0" applyNumberFormat="1" applyFont="1" applyFill="1" applyBorder="1" applyAlignment="1">
      <alignment horizontal="center" vertical="center"/>
    </xf>
    <xf numFmtId="0" fontId="0" fillId="9" borderId="13" xfId="0" applyNumberFormat="1" applyFill="1" applyBorder="1" applyAlignment="1">
      <alignment horizontal="center" vertical="center"/>
    </xf>
    <xf numFmtId="0" fontId="0" fillId="10" borderId="13" xfId="0" applyNumberFormat="1" applyFill="1" applyBorder="1" applyAlignment="1">
      <alignment horizontal="center" vertical="center"/>
    </xf>
    <xf numFmtId="165" fontId="0" fillId="10" borderId="0" xfId="1" applyNumberFormat="1" applyFont="1" applyFill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7" xfId="4" applyNumberFormat="1" applyFont="1" applyBorder="1" applyAlignment="1">
      <alignment horizontal="center"/>
    </xf>
    <xf numFmtId="169" fontId="10" fillId="0" borderId="17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10" fillId="0" borderId="12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7" xfId="1" applyNumberFormat="1" applyFont="1" applyBorder="1" applyAlignment="1">
      <alignment horizontal="center"/>
    </xf>
    <xf numFmtId="171" fontId="7" fillId="0" borderId="17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11" fillId="0" borderId="0" xfId="3" applyFont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0" fillId="0" borderId="0" xfId="0" applyNumberFormat="1" applyBorder="1"/>
    <xf numFmtId="0" fontId="0" fillId="0" borderId="3" xfId="0" pivotButton="1" applyBorder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165" fontId="0" fillId="0" borderId="16" xfId="0" applyNumberFormat="1" applyBorder="1"/>
    <xf numFmtId="165" fontId="0" fillId="0" borderId="3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5" xfId="0" applyNumberFormat="1" applyBorder="1"/>
    <xf numFmtId="165" fontId="0" fillId="0" borderId="4" xfId="0" applyNumberFormat="1" applyBorder="1"/>
    <xf numFmtId="165" fontId="0" fillId="0" borderId="7" xfId="0" applyNumberFormat="1" applyBorder="1"/>
    <xf numFmtId="0" fontId="0" fillId="8" borderId="12" xfId="0" applyNumberFormat="1" applyFill="1" applyBorder="1" applyAlignment="1">
      <alignment horizontal="center" vertical="center"/>
    </xf>
    <xf numFmtId="165" fontId="0" fillId="8" borderId="5" xfId="0" applyNumberFormat="1" applyFill="1" applyBorder="1"/>
    <xf numFmtId="165" fontId="0" fillId="8" borderId="13" xfId="0" applyNumberFormat="1" applyFill="1" applyBorder="1"/>
    <xf numFmtId="165" fontId="6" fillId="5" borderId="0" xfId="0" applyNumberFormat="1" applyFont="1" applyFill="1" applyBorder="1"/>
    <xf numFmtId="165" fontId="0" fillId="9" borderId="0" xfId="0" applyNumberFormat="1" applyFill="1" applyBorder="1"/>
    <xf numFmtId="165" fontId="0" fillId="10" borderId="0" xfId="0" applyNumberFormat="1" applyFill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52"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ont>
        <color auto="1"/>
      </font>
    </dxf>
    <dxf>
      <fill>
        <patternFill patternType="solid">
          <bgColor theme="7"/>
        </patternFill>
      </fill>
    </dxf>
    <dxf>
      <fill>
        <patternFill patternType="solid">
          <bgColor theme="4" tint="-0.249977111117893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theme="4" tint="-0.249977111117893"/>
        </patternFill>
      </fill>
    </dxf>
    <dxf>
      <fill>
        <patternFill patternType="solid">
          <bgColor theme="7"/>
        </patternFill>
      </fill>
    </dxf>
    <dxf>
      <font>
        <color auto="1"/>
      </font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9.376615277775" createdVersion="5" refreshedVersion="5" minRefreshableVersion="3" recordCount="15">
  <cacheSource type="worksheet">
    <worksheetSource ref="A2:AD17" sheet="ESTADO DE CADA FACTURA"/>
  </cacheSource>
  <cacheFields count="30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2023704"/>
    </cacheField>
    <cacheField name="Llave" numFmtId="0">
      <sharedItems/>
    </cacheField>
    <cacheField name="IPS Fecha factura" numFmtId="164">
      <sharedItems containsSemiMixedTypes="0" containsNonDate="0" containsDate="1" containsString="0" minDate="2017-02-01T00:00:00" maxDate="2024-07-17T00:00:00"/>
    </cacheField>
    <cacheField name="IPS Fecha radicado" numFmtId="164">
      <sharedItems containsSemiMixedTypes="0" containsNonDate="0" containsDate="1" containsString="0" minDate="2017-02-06T00:00:00" maxDate="2024-08-13T00:00:00"/>
    </cacheField>
    <cacheField name="Fecha de radicacion EPS " numFmtId="14">
      <sharedItems containsNonDate="0" containsDate="1" containsString="0" containsBlank="1" minDate="2023-02-21T00:00:00" maxDate="2024-08-13T00:00:00"/>
    </cacheField>
    <cacheField name="IPS Valor Factura" numFmtId="3">
      <sharedItems containsSemiMixedTypes="0" containsString="0" containsNumber="1" containsInteger="1" minValue="65700" maxValue="9487895"/>
    </cacheField>
    <cacheField name="IPS Saldo Factura" numFmtId="3">
      <sharedItems containsSemiMixedTypes="0" containsString="0" containsNumber="1" containsInteger="1" minValue="65700" maxValue="9487895"/>
    </cacheField>
    <cacheField name="Tipo de contrato" numFmtId="0">
      <sharedItems/>
    </cacheField>
    <cacheField name="Sede" numFmtId="0">
      <sharedItems/>
    </cacheField>
    <cacheField name="Tipo de prestacion" numFmtId="0">
      <sharedItems/>
    </cacheField>
    <cacheField name="Estado de Factura EPS Agosto 26" numFmtId="0">
      <sharedItems count="8">
        <s v="FACTURA EN PROCESO INTERNO"/>
        <s v="FACTURA DEVUELTA"/>
        <s v="FACTURA CANCELADA"/>
        <s v="FACTURA CANCELADA PARCIALMENTE - SALDO PENDIENTE EN PROGRAMACION DE PAGO"/>
        <s v="FACTURA COVID-19"/>
        <s v="FACTURA CANCELADA PARCIALMENTE - GLOSA PENDIENTE POR CONCILIAR"/>
        <s v="FACTURA PENDIENTE EN PROGRAMACION DE PAGO"/>
        <s v="FACTURA NO RADICADA" u="1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0708395"/>
    </cacheField>
    <cacheField name="Valor Devolucion" numFmtId="0">
      <sharedItems containsSemiMixedTypes="0" containsString="0" containsNumber="1" containsInteger="1" minValue="0" maxValue="2978926"/>
    </cacheField>
    <cacheField name="Valor Glosa Pendiente" numFmtId="165">
      <sharedItems containsSemiMixedTypes="0" containsString="0" containsNumber="1" containsInteger="1" minValue="0" maxValue="978460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10708395"/>
    </cacheField>
    <cacheField name="Valor Glosa Aceptada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8314836"/>
    </cacheField>
    <cacheField name="Por pagar SAP" numFmtId="165">
      <sharedItems containsSemiMixedTypes="0" containsString="0" containsNumber="1" containsInteger="1" minValue="0" maxValue="87700"/>
    </cacheField>
    <cacheField name="P. abiertas doc" numFmtId="0">
      <sharedItems containsString="0" containsBlank="1" containsNumber="1" containsInteger="1" minValue="1222231010" maxValue="1222384508"/>
    </cacheField>
    <cacheField name="Valor compensacion SAP " numFmtId="165">
      <sharedItems containsSemiMixedTypes="0" containsString="0" containsNumber="1" containsInteger="1" minValue="0" maxValue="8314836"/>
    </cacheField>
    <cacheField name="Retencion " numFmtId="165">
      <sharedItems containsString="0" containsBlank="1" containsNumber="1" containsInteger="1" minValue="0" maxValue="194599"/>
    </cacheField>
    <cacheField name="Doc compensacion SAP" numFmtId="0">
      <sharedItems containsString="0" containsBlank="1" containsNumber="1" containsInteger="1" minValue="2201539605" maxValue="2201539605"/>
    </cacheField>
    <cacheField name="Valor TF" numFmtId="0">
      <sharedItems containsString="0" containsBlank="1" containsNumber="1" containsInteger="1" minValue="19176013" maxValue="19176013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1200240"/>
    <s v="HOSPITAL INFANTIL LOS ANGELES"/>
    <m/>
    <n v="1090101"/>
    <s v="891200240_1090101"/>
    <d v="2017-02-01T00:00:00"/>
    <d v="2017-02-06T00:00:00"/>
    <m/>
    <n v="8574008"/>
    <n v="1410452"/>
    <s v="Evento"/>
    <s v="Pasto - Nariño "/>
    <s v="Evento"/>
    <x v="0"/>
    <s v="N/A"/>
    <n v="0"/>
    <n v="0"/>
    <n v="0"/>
    <m/>
    <n v="0"/>
    <n v="0"/>
    <n v="0"/>
    <n v="0"/>
    <m/>
    <n v="0"/>
    <m/>
    <m/>
    <m/>
    <m/>
    <d v="2024-07-31T00:00:00"/>
  </r>
  <r>
    <n v="891200240"/>
    <s v="HOSPITAL INFANTIL LOS ANGELES"/>
    <m/>
    <n v="1810174"/>
    <s v="891200240_1810174"/>
    <d v="2022-12-17T00:00:00"/>
    <d v="2023-10-09T00:00:00"/>
    <d v="2023-10-09T00:00:00"/>
    <n v="65700"/>
    <n v="65700"/>
    <s v="Evento"/>
    <s v="Pasto - Nariño "/>
    <s v="Evento"/>
    <x v="1"/>
    <s v="Devuelta"/>
    <n v="0"/>
    <n v="65700"/>
    <n v="0"/>
    <s v="FACTURACIÓN: SE REALIZA DEVOLUCIÓN DE FACTURA CON SOPORTES COMPLETOS, SE EVIDENCIA EN LA AUDITORÍA QUE LA FACTURA RADICADA NO COINCIDE CON LOS SOPORTES ADJUNTOS. LUIS ERNESTO GUERRERO GALEANO"/>
    <n v="0"/>
    <n v="0"/>
    <n v="0"/>
    <n v="0"/>
    <m/>
    <n v="0"/>
    <m/>
    <m/>
    <m/>
    <m/>
    <d v="2024-07-31T00:00:00"/>
  </r>
  <r>
    <n v="891200240"/>
    <s v="HOSPITAL INFANTIL LOS ANGELES"/>
    <m/>
    <n v="1810543"/>
    <s v="891200240_1810543"/>
    <d v="2022-12-19T00:00:00"/>
    <d v="2023-10-09T00:00:00"/>
    <d v="2024-01-02T00:00:00"/>
    <n v="1561200"/>
    <n v="1561200"/>
    <s v="Evento"/>
    <s v="Pasto - Nariño "/>
    <s v="Evento"/>
    <x v="2"/>
    <s v="Finalizada"/>
    <n v="1764100"/>
    <n v="0"/>
    <n v="0"/>
    <m/>
    <n v="1764100"/>
    <n v="0"/>
    <n v="1525918"/>
    <n v="0"/>
    <m/>
    <n v="1525918"/>
    <n v="35282"/>
    <n v="2201539605"/>
    <n v="19176013"/>
    <s v="20.08.2024"/>
    <d v="2024-07-31T00:00:00"/>
  </r>
  <r>
    <n v="891200240"/>
    <s v="HOSPITAL INFANTIL LOS ANGELES"/>
    <m/>
    <n v="1821643"/>
    <s v="891200240_1821643"/>
    <d v="2023-01-27T00:00:00"/>
    <d v="2023-02-24T00:00:00"/>
    <d v="2024-01-02T00:00:00"/>
    <n v="5535957"/>
    <n v="5535957"/>
    <s v="Evento"/>
    <s v="Pasto - Nariño "/>
    <s v="Evento"/>
    <x v="3"/>
    <s v="Finalizada"/>
    <n v="5840557"/>
    <n v="0"/>
    <n v="0"/>
    <m/>
    <n v="5840557"/>
    <n v="0"/>
    <n v="5419146"/>
    <n v="0"/>
    <m/>
    <n v="5297234"/>
    <n v="114323"/>
    <n v="2201539605"/>
    <n v="19176013"/>
    <s v="20.08.2024"/>
    <d v="2024-07-31T00:00:00"/>
  </r>
  <r>
    <n v="891200240"/>
    <s v="HOSPITAL INFANTIL LOS ANGELES"/>
    <m/>
    <n v="1749071"/>
    <s v="891200240_1749071"/>
    <d v="2022-07-01T00:00:00"/>
    <d v="2022-09-06T00:00:00"/>
    <d v="2024-01-02T00:00:00"/>
    <n v="184200"/>
    <n v="184200"/>
    <s v="Evento"/>
    <s v="Pasto - Nariño "/>
    <s v="Evento"/>
    <x v="1"/>
    <s v="Devuelta"/>
    <n v="184200"/>
    <n v="184200"/>
    <n v="0"/>
    <s v="AUTORIZACION: SE DEVUELVE FACTURA NO SE EVIDENCIA AUTORIZACION PARA EL SERVICIO PRESTADO, La autorización 221818523671901, se encuentra facturada en la fecha: 06/09/2022 en factura 1748130., POR FAVOR SOLICITAR AUTORIZACION PARA DAR TRAMITE DE PAGO."/>
    <n v="184200"/>
    <n v="0"/>
    <n v="0"/>
    <n v="0"/>
    <m/>
    <n v="0"/>
    <m/>
    <m/>
    <m/>
    <m/>
    <d v="2024-07-31T00:00:00"/>
  </r>
  <r>
    <n v="891200240"/>
    <s v="HOSPITAL INFANTIL LOS ANGELES"/>
    <m/>
    <n v="1818986"/>
    <s v="891200240_1818986"/>
    <d v="2023-01-21T00:00:00"/>
    <d v="2023-02-21T00:00:00"/>
    <d v="2023-02-21T00:00:00"/>
    <n v="87700"/>
    <n v="87700"/>
    <s v="Evento"/>
    <s v="Pasto - Nariño "/>
    <s v="Evento - Covid"/>
    <x v="4"/>
    <s v="Finalizada"/>
    <n v="87700"/>
    <n v="0"/>
    <n v="0"/>
    <m/>
    <n v="87700"/>
    <n v="0"/>
    <n v="87700"/>
    <n v="87700"/>
    <n v="1222231010"/>
    <n v="0"/>
    <m/>
    <m/>
    <m/>
    <m/>
    <d v="2024-07-31T00:00:00"/>
  </r>
  <r>
    <n v="891200240"/>
    <s v="HOSPITAL INFANTIL LOS ANGELES"/>
    <m/>
    <n v="1887013"/>
    <s v="891200240_1887013"/>
    <d v="2023-07-22T00:00:00"/>
    <d v="2023-10-09T00:00:00"/>
    <d v="2023-10-09T00:00:00"/>
    <n v="76200"/>
    <n v="76200"/>
    <s v="Evento"/>
    <s v="Pasto - Nariño "/>
    <s v="Evento"/>
    <x v="2"/>
    <s v="Finalizada"/>
    <n v="76200"/>
    <n v="0"/>
    <n v="0"/>
    <m/>
    <n v="76200"/>
    <n v="0"/>
    <n v="76200"/>
    <n v="0"/>
    <m/>
    <n v="76200"/>
    <n v="0"/>
    <n v="2201539605"/>
    <n v="19176013"/>
    <s v="20.08.2024"/>
    <d v="2024-07-31T00:00:00"/>
  </r>
  <r>
    <n v="891200240"/>
    <s v="HOSPITAL INFANTIL LOS ANGELES"/>
    <m/>
    <n v="1893874"/>
    <s v="891200240_1893874"/>
    <d v="2023-08-11T00:00:00"/>
    <d v="2023-10-09T00:00:00"/>
    <d v="2024-01-02T00:00:00"/>
    <n v="2978926"/>
    <n v="2978926"/>
    <s v="Evento"/>
    <s v="Pasto - Nariño "/>
    <s v="Evento"/>
    <x v="1"/>
    <s v="Devuelta"/>
    <n v="0"/>
    <n v="2978926"/>
    <n v="0"/>
    <s v="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"/>
    <n v="0"/>
    <n v="0"/>
    <n v="0"/>
    <n v="0"/>
    <m/>
    <n v="0"/>
    <m/>
    <m/>
    <m/>
    <m/>
    <d v="2024-07-31T00:00:00"/>
  </r>
  <r>
    <n v="891200240"/>
    <s v="HOSPITAL INFANTIL LOS ANGELES"/>
    <m/>
    <n v="1917108"/>
    <s v="891200240_1917108"/>
    <d v="2023-10-06T00:00:00"/>
    <d v="2023-11-09T00:00:00"/>
    <d v="2023-11-09T00:00:00"/>
    <n v="3275783"/>
    <n v="3275783"/>
    <s v="Evento"/>
    <s v="Pasto - Nariño "/>
    <s v="Evento"/>
    <x v="2"/>
    <s v="Finalizada"/>
    <n v="3580383"/>
    <n v="0"/>
    <n v="0"/>
    <m/>
    <n v="3580383"/>
    <n v="0"/>
    <n v="3204175"/>
    <n v="0"/>
    <m/>
    <n v="3204175"/>
    <n v="71608"/>
    <n v="2201539605"/>
    <n v="19176013"/>
    <s v="20.08.2024"/>
    <d v="2024-07-31T00:00:00"/>
  </r>
  <r>
    <n v="891200240"/>
    <s v="HOSPITAL INFANTIL LOS ANGELES"/>
    <m/>
    <n v="1917109"/>
    <s v="891200240_1917109"/>
    <d v="2023-10-06T00:00:00"/>
    <d v="2023-11-09T00:00:00"/>
    <d v="2023-11-09T00:00:00"/>
    <n v="150100"/>
    <n v="150100"/>
    <s v="Evento"/>
    <s v="Pasto - Nariño "/>
    <s v="Evento"/>
    <x v="2"/>
    <s v="Finalizada"/>
    <n v="150100"/>
    <n v="0"/>
    <n v="0"/>
    <m/>
    <n v="150100"/>
    <n v="0"/>
    <n v="150100"/>
    <n v="0"/>
    <m/>
    <n v="150100"/>
    <n v="0"/>
    <n v="2201539605"/>
    <n v="19176013"/>
    <s v="20.08.2024"/>
    <d v="2024-07-31T00:00:00"/>
  </r>
  <r>
    <n v="891200240"/>
    <s v="HOSPITAL INFANTIL LOS ANGELES"/>
    <m/>
    <n v="1944199"/>
    <s v="891200240_1944199"/>
    <d v="2023-12-17T00:00:00"/>
    <d v="2024-03-14T00:00:00"/>
    <d v="2024-03-14T00:00:00"/>
    <n v="546025"/>
    <n v="546025"/>
    <s v="Evento"/>
    <s v="Pasto - Nariño "/>
    <s v="Evento"/>
    <x v="2"/>
    <s v="Finalizada"/>
    <n v="546025"/>
    <n v="0"/>
    <n v="0"/>
    <m/>
    <n v="546025"/>
    <n v="0"/>
    <n v="535104"/>
    <n v="0"/>
    <m/>
    <n v="535104"/>
    <n v="10921"/>
    <n v="2201539605"/>
    <n v="19176013"/>
    <s v="20.08.2024"/>
    <d v="2024-07-31T00:00:00"/>
  </r>
  <r>
    <n v="891200240"/>
    <s v="HOSPITAL INFANTIL LOS ANGELES"/>
    <m/>
    <n v="1948369"/>
    <s v="891200240_1948369"/>
    <d v="2023-12-29T00:00:00"/>
    <d v="2024-03-14T00:00:00"/>
    <d v="2024-03-14T00:00:00"/>
    <n v="9487895"/>
    <n v="9487895"/>
    <s v="Evento"/>
    <s v="Pasto - Nariño "/>
    <s v="Evento"/>
    <x v="5"/>
    <s v="Para respuesta prestador"/>
    <n v="10708395"/>
    <n v="0"/>
    <n v="978460"/>
    <s v="SE RATIFICA, RESPUESTA EXTEMPORANEA. "/>
    <n v="10708395"/>
    <n v="0"/>
    <n v="8314836"/>
    <n v="0"/>
    <m/>
    <n v="8314836"/>
    <n v="194599"/>
    <n v="2201539605"/>
    <n v="19176013"/>
    <s v="20.08.2024"/>
    <d v="2024-07-31T00:00:00"/>
  </r>
  <r>
    <n v="891200240"/>
    <s v="HOSPITAL INFANTIL LOS ANGELES"/>
    <m/>
    <n v="1941893"/>
    <s v="891200240_1941893"/>
    <d v="2023-12-11T00:00:00"/>
    <d v="2024-03-01T00:00:00"/>
    <d v="2024-02-01T00:00:00"/>
    <n v="76200"/>
    <n v="76200"/>
    <s v="Evento"/>
    <s v="Pasto - Nariño "/>
    <s v="Evento"/>
    <x v="6"/>
    <s v="Finalizada"/>
    <n v="76200"/>
    <n v="0"/>
    <n v="0"/>
    <m/>
    <n v="76200"/>
    <n v="0"/>
    <n v="76200"/>
    <n v="76200"/>
    <n v="1222384508"/>
    <n v="0"/>
    <m/>
    <m/>
    <m/>
    <m/>
    <d v="2024-07-31T00:00:00"/>
  </r>
  <r>
    <n v="891200240"/>
    <s v="HOSPITAL INFANTIL LOS ANGELES"/>
    <m/>
    <n v="1989835"/>
    <s v="891200240_1989835"/>
    <d v="2024-04-22T00:00:00"/>
    <d v="2024-05-07T00:00:00"/>
    <d v="2024-05-07T00:00:00"/>
    <n v="81400"/>
    <n v="81400"/>
    <s v="Evento"/>
    <s v="Pasto - Nariño "/>
    <s v="Evento"/>
    <x v="2"/>
    <s v="Finalizada"/>
    <n v="81400"/>
    <n v="0"/>
    <n v="0"/>
    <m/>
    <n v="81400"/>
    <n v="0"/>
    <n v="72446"/>
    <n v="0"/>
    <m/>
    <n v="72446"/>
    <n v="8954"/>
    <n v="2201539605"/>
    <n v="19176013"/>
    <s v="20.08.2024"/>
    <d v="2024-07-31T00:00:00"/>
  </r>
  <r>
    <n v="891200240"/>
    <s v="HOSPITAL INFANTIL LOS ANGELES"/>
    <m/>
    <n v="2023704"/>
    <s v="891200240_2023704"/>
    <d v="2024-07-16T00:00:00"/>
    <d v="2024-08-12T00:00:00"/>
    <d v="2024-08-12T00:00:00"/>
    <n v="230000"/>
    <n v="230000"/>
    <s v="Evento"/>
    <s v="Pasto - Nariño "/>
    <s v="Evento"/>
    <x v="6"/>
    <s v="Finalizada"/>
    <n v="230000"/>
    <n v="0"/>
    <n v="0"/>
    <m/>
    <n v="230000"/>
    <n v="0"/>
    <n v="204700"/>
    <n v="0"/>
    <m/>
    <n v="0"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4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1" firstHeaderRow="0" firstDataRow="1" firstDataCol="1"/>
  <pivotFields count="30"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3" showAll="0"/>
    <pivotField dataField="1" numFmtId="3" showAll="0"/>
    <pivotField showAll="0"/>
    <pivotField showAll="0"/>
    <pivotField showAll="0"/>
    <pivotField axis="axisRow" dataField="1" showAll="0">
      <items count="9">
        <item x="2"/>
        <item x="5"/>
        <item x="3"/>
        <item x="4"/>
        <item x="1"/>
        <item m="1" x="7"/>
        <item x="6"/>
        <item x="0"/>
        <item t="default"/>
      </items>
    </pivotField>
    <pivotField showAll="0"/>
    <pivotField numFmtId="165" showAll="0"/>
    <pivotField showAll="0"/>
    <pivotField dataField="1"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dataField="1" numFmtId="165" showAll="0"/>
    <pivotField showAll="0"/>
    <pivotField showAll="0"/>
    <pivotField showAll="0"/>
    <pivotField showAll="0"/>
    <pivotField numFmtId="14"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3" subtotal="count" baseField="0" baseItem="0"/>
    <dataField name="Saldo IPS " fld="9" baseField="0" baseItem="0" numFmtId="165"/>
    <dataField name="Valor glosa pendiente " fld="17" baseField="0" baseItem="0" numFmtId="165"/>
    <dataField name="Valor compensacion SAP" fld="24" baseField="0" baseItem="0" numFmtId="165"/>
  </dataFields>
  <formats count="26">
    <format dxfId="5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50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13" type="button" dataOnly="0" labelOnly="1" outline="0" axis="axisRow" fieldPosition="0"/>
    </format>
    <format dxfId="46">
      <pivotArea dataOnly="0" labelOnly="1" fieldPosition="0">
        <references count="1">
          <reference field="13" count="0"/>
        </references>
      </pivotArea>
    </format>
    <format dxfId="45">
      <pivotArea dataOnly="0" labelOnly="1" grandRow="1" outline="0" fieldPosition="0"/>
    </format>
    <format dxfId="4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43">
      <pivotArea dataOnly="0" outline="0" fieldPosition="0">
        <references count="1">
          <reference field="4294967294" count="1">
            <x v="3"/>
          </reference>
        </references>
      </pivotArea>
    </format>
    <format dxfId="42">
      <pivotArea dataOnly="0" outline="0" fieldPosition="0">
        <references count="1">
          <reference field="4294967294" count="1">
            <x v="2"/>
          </reference>
        </references>
      </pivotArea>
    </format>
    <format dxfId="41">
      <pivotArea dataOnly="0" outline="0" fieldPosition="0">
        <references count="1">
          <reference field="4294967294" count="1">
            <x v="0"/>
          </reference>
        </references>
      </pivotArea>
    </format>
    <format dxfId="40">
      <pivotArea field="13" type="button" dataOnly="0" labelOnly="1" outline="0" axis="axisRow" fieldPosition="0"/>
    </format>
    <format dxfId="3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8">
      <pivotArea grandRow="1" outline="0" collapsedLevelsAreSubtotals="1" fieldPosition="0"/>
    </format>
    <format dxfId="37">
      <pivotArea dataOnly="0" labelOnly="1" grandRow="1" outline="0" fieldPosition="0"/>
    </format>
    <format dxfId="3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2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0"/>
          </reference>
        </references>
      </pivotArea>
    </format>
    <format dxfId="31">
      <pivotArea collapsedLevelsAreSubtotals="1" fieldPosition="0">
        <references count="2">
          <reference field="4294967294" count="1" selected="0">
            <x v="3"/>
          </reference>
          <reference field="13" count="1">
            <x v="2"/>
          </reference>
        </references>
      </pivotArea>
    </format>
    <format dxfId="30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3"/>
          </reference>
        </references>
      </pivotArea>
    </format>
    <format dxfId="29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3"/>
          </reference>
        </references>
      </pivotArea>
    </format>
    <format dxfId="28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4"/>
          </reference>
        </references>
      </pivotArea>
    </format>
    <format dxfId="27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5"/>
          </reference>
        </references>
      </pivotArea>
    </format>
    <format dxfId="26">
      <pivotArea collapsedLevelsAreSubtotals="1" fieldPosition="0">
        <references count="2">
          <reference field="4294967294" count="2" selected="0">
            <x v="0"/>
            <x v="1"/>
          </reference>
          <reference field="13" count="1"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H17" sqref="H17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1887013</v>
      </c>
      <c r="E8" s="8">
        <v>45129</v>
      </c>
      <c r="F8" s="8">
        <v>45208</v>
      </c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1893874</v>
      </c>
      <c r="E9" s="8">
        <v>45149</v>
      </c>
      <c r="F9" s="8">
        <v>45208</v>
      </c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1917108</v>
      </c>
      <c r="E10" s="8">
        <v>45205</v>
      </c>
      <c r="F10" s="8">
        <v>45239</v>
      </c>
      <c r="G10" s="9">
        <v>3275783</v>
      </c>
      <c r="H10" s="9">
        <v>3275783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1917109</v>
      </c>
      <c r="E11" s="8">
        <v>45205</v>
      </c>
      <c r="F11" s="8">
        <v>45239</v>
      </c>
      <c r="G11" s="9">
        <v>150100</v>
      </c>
      <c r="H11" s="9">
        <v>150100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1944199</v>
      </c>
      <c r="E12" s="8">
        <v>45277</v>
      </c>
      <c r="F12" s="8">
        <v>45365</v>
      </c>
      <c r="G12" s="9">
        <v>546025</v>
      </c>
      <c r="H12" s="9">
        <v>546025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1948369</v>
      </c>
      <c r="E13" s="8">
        <v>45289</v>
      </c>
      <c r="F13" s="8">
        <v>45365</v>
      </c>
      <c r="G13" s="9">
        <v>9487895</v>
      </c>
      <c r="H13" s="9">
        <v>9487895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1941893</v>
      </c>
      <c r="E14" s="8">
        <v>45271</v>
      </c>
      <c r="F14" s="8">
        <v>45352</v>
      </c>
      <c r="G14" s="9">
        <v>76200</v>
      </c>
      <c r="H14" s="9">
        <v>76200</v>
      </c>
      <c r="I14" s="6" t="s">
        <v>11</v>
      </c>
      <c r="J14" s="6" t="s">
        <v>13</v>
      </c>
      <c r="K14" s="6" t="s">
        <v>11</v>
      </c>
    </row>
    <row r="15" spans="1:11" x14ac:dyDescent="0.35">
      <c r="A15" s="6">
        <v>891200240</v>
      </c>
      <c r="B15" s="6" t="s">
        <v>8</v>
      </c>
      <c r="C15" s="6"/>
      <c r="D15" s="7">
        <v>1989835</v>
      </c>
      <c r="E15" s="8">
        <v>45404</v>
      </c>
      <c r="F15" s="8">
        <v>45419</v>
      </c>
      <c r="G15" s="9">
        <v>81400</v>
      </c>
      <c r="H15" s="9">
        <v>81400</v>
      </c>
      <c r="I15" s="6" t="s">
        <v>11</v>
      </c>
      <c r="J15" s="6" t="s">
        <v>13</v>
      </c>
      <c r="K15" s="6" t="s">
        <v>11</v>
      </c>
    </row>
    <row r="16" spans="1:11" x14ac:dyDescent="0.35">
      <c r="A16" s="6">
        <v>891200240</v>
      </c>
      <c r="B16" s="6" t="s">
        <v>8</v>
      </c>
      <c r="C16" s="6"/>
      <c r="D16" s="7">
        <v>2023704</v>
      </c>
      <c r="E16" s="8">
        <v>45489</v>
      </c>
      <c r="F16" s="8">
        <v>45516</v>
      </c>
      <c r="G16" s="9">
        <v>230000</v>
      </c>
      <c r="H16" s="9">
        <v>230000</v>
      </c>
      <c r="I16" s="6" t="s">
        <v>11</v>
      </c>
      <c r="J16" s="6" t="s">
        <v>13</v>
      </c>
      <c r="K16" s="6" t="s">
        <v>11</v>
      </c>
    </row>
    <row r="17" spans="1:11" x14ac:dyDescent="0.35">
      <c r="A17" s="1"/>
      <c r="B17" s="1" t="s">
        <v>9</v>
      </c>
      <c r="C17" s="1"/>
      <c r="D17" s="4"/>
      <c r="E17" s="4"/>
      <c r="F17" s="4"/>
      <c r="G17" s="5">
        <f>SUM(G2:G16)</f>
        <v>32911294</v>
      </c>
      <c r="H17" s="5">
        <f>SUM(H2:H16)</f>
        <v>25747738</v>
      </c>
      <c r="I17" s="1"/>
      <c r="J17" s="1"/>
      <c r="K17" s="1"/>
    </row>
    <row r="19" spans="1:11" x14ac:dyDescent="0.35">
      <c r="H19" s="10"/>
    </row>
    <row r="20" spans="1:11" x14ac:dyDescent="0.35">
      <c r="H20" s="10"/>
    </row>
    <row r="21" spans="1:11" x14ac:dyDescent="0.35">
      <c r="H21" s="1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showGridLines="0" zoomScale="80" zoomScaleNormal="80" workbookViewId="0">
      <selection activeCell="C16" sqref="C16"/>
    </sheetView>
  </sheetViews>
  <sheetFormatPr baseColWidth="10" defaultRowHeight="14.5" x14ac:dyDescent="0.35"/>
  <cols>
    <col min="1" max="1" width="77.36328125" bestFit="1" customWidth="1"/>
    <col min="2" max="2" width="13.6328125" style="26" bestFit="1" customWidth="1"/>
    <col min="3" max="3" width="11.7265625" style="14" customWidth="1"/>
    <col min="4" max="4" width="21.7265625" style="14" bestFit="1" customWidth="1"/>
    <col min="5" max="5" width="24" style="14" bestFit="1" customWidth="1"/>
    <col min="6" max="6" width="13.1796875" bestFit="1" customWidth="1"/>
  </cols>
  <sheetData>
    <row r="2" spans="1:6" ht="15" thickBot="1" x14ac:dyDescent="0.4"/>
    <row r="3" spans="1:6" ht="15" thickBot="1" x14ac:dyDescent="0.4">
      <c r="A3" s="124" t="s">
        <v>61</v>
      </c>
      <c r="B3" s="27" t="s">
        <v>63</v>
      </c>
      <c r="C3" s="129" t="s">
        <v>64</v>
      </c>
      <c r="D3" s="133" t="s">
        <v>65</v>
      </c>
      <c r="E3" s="130" t="s">
        <v>66</v>
      </c>
    </row>
    <row r="4" spans="1:6" x14ac:dyDescent="0.35">
      <c r="A4" s="125" t="s">
        <v>55</v>
      </c>
      <c r="B4" s="136">
        <v>6</v>
      </c>
      <c r="C4" s="137">
        <v>5690708</v>
      </c>
      <c r="D4" s="134">
        <v>0</v>
      </c>
      <c r="E4" s="131">
        <v>5563943</v>
      </c>
    </row>
    <row r="5" spans="1:6" x14ac:dyDescent="0.35">
      <c r="A5" s="126" t="s">
        <v>57</v>
      </c>
      <c r="B5" s="28">
        <v>1</v>
      </c>
      <c r="C5" s="123">
        <v>9487895</v>
      </c>
      <c r="D5" s="135">
        <v>978460</v>
      </c>
      <c r="E5" s="132">
        <v>8314836</v>
      </c>
      <c r="F5" s="30">
        <f>GETPIVOTDATA("Saldo IPS ",$A$3,"Estado de Factura EPS Agosto 26","FACTURA CANCELADA PARCIALMENTE - GLOSA PENDIENTE POR CONCILIAR")-GETPIVOTDATA("Valor glosa pendiente ",$A$3,"Estado de Factura EPS Agosto 26","FACTURA CANCELADA PARCIALMENTE - GLOSA PENDIENTE POR CONCILIAR")</f>
        <v>8509435</v>
      </c>
    </row>
    <row r="6" spans="1:6" x14ac:dyDescent="0.35">
      <c r="A6" s="126" t="s">
        <v>56</v>
      </c>
      <c r="B6" s="28">
        <v>1</v>
      </c>
      <c r="C6" s="123">
        <v>5535957</v>
      </c>
      <c r="D6" s="135">
        <v>0</v>
      </c>
      <c r="E6" s="138">
        <v>5297234</v>
      </c>
      <c r="F6" s="34">
        <f>GETPIVOTDATA("Saldo IPS ",$A$3,"Estado de Factura EPS Agosto 26","FACTURA CANCELADA PARCIALMENTE - SALDO PENDIENTE EN PROGRAMACION DE PAGO")-GETPIVOTDATA("Valor compensacion SAP",$A$3,"Estado de Factura EPS Agosto 26","FACTURA CANCELADA PARCIALMENTE - SALDO PENDIENTE EN PROGRAMACION DE PAGO")</f>
        <v>238723</v>
      </c>
    </row>
    <row r="7" spans="1:6" x14ac:dyDescent="0.35">
      <c r="A7" s="126" t="s">
        <v>60</v>
      </c>
      <c r="B7" s="31">
        <v>1</v>
      </c>
      <c r="C7" s="139">
        <v>87700</v>
      </c>
      <c r="D7" s="135">
        <v>0</v>
      </c>
      <c r="E7" s="132">
        <v>0</v>
      </c>
    </row>
    <row r="8" spans="1:6" x14ac:dyDescent="0.35">
      <c r="A8" s="126" t="s">
        <v>58</v>
      </c>
      <c r="B8" s="32">
        <v>3</v>
      </c>
      <c r="C8" s="140">
        <v>3228826</v>
      </c>
      <c r="D8" s="135">
        <v>0</v>
      </c>
      <c r="E8" s="132">
        <v>0</v>
      </c>
    </row>
    <row r="9" spans="1:6" x14ac:dyDescent="0.35">
      <c r="A9" s="126" t="s">
        <v>59</v>
      </c>
      <c r="B9" s="33">
        <v>2</v>
      </c>
      <c r="C9" s="141">
        <v>306200</v>
      </c>
      <c r="D9" s="135">
        <v>0</v>
      </c>
      <c r="E9" s="132">
        <v>0</v>
      </c>
    </row>
    <row r="10" spans="1:6" ht="15" thickBot="1" x14ac:dyDescent="0.4">
      <c r="A10" s="127" t="s">
        <v>81</v>
      </c>
      <c r="B10" s="28">
        <v>1</v>
      </c>
      <c r="C10" s="123">
        <v>1410452</v>
      </c>
      <c r="D10" s="135">
        <v>0</v>
      </c>
      <c r="E10" s="132">
        <v>0</v>
      </c>
    </row>
    <row r="11" spans="1:6" ht="15" thickBot="1" x14ac:dyDescent="0.4">
      <c r="A11" s="128" t="s">
        <v>62</v>
      </c>
      <c r="B11" s="29">
        <v>15</v>
      </c>
      <c r="C11" s="129">
        <v>25747738</v>
      </c>
      <c r="D11" s="133">
        <v>978460</v>
      </c>
      <c r="E11" s="130">
        <v>19176013</v>
      </c>
    </row>
    <row r="14" spans="1:6" x14ac:dyDescent="0.35">
      <c r="E14" s="14">
        <f>GETPIVOTDATA("Saldo IPS ",$A$3,"Estado de Factura EPS Agosto 26","FACTURA CANCELADA")+F5+GETPIVOTDATA("Valor compensacion SAP",$A$3,"Estado de Factura EPS Agosto 26","FACTURA CANCELADA PARCIALMENTE - SALDO PENDIENTE EN PROGRAMACION DE PAGO")</f>
        <v>19497377</v>
      </c>
    </row>
    <row r="15" spans="1:6" x14ac:dyDescent="0.35">
      <c r="E15" s="14">
        <f>F6+GETPIVOTDATA("Saldo IPS ",$A$3,"Estado de Factura EPS Agosto 26","FACTURA PENDIENTE EN PROGRAMACION DE PAGO")</f>
        <v>544923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3"/>
  <sheetViews>
    <sheetView showGridLines="0" tabSelected="1" topLeftCell="L1" zoomScale="80" zoomScaleNormal="80" workbookViewId="0">
      <selection activeCell="L2" sqref="L2"/>
    </sheetView>
  </sheetViews>
  <sheetFormatPr baseColWidth="10" defaultRowHeight="14.5" x14ac:dyDescent="0.35"/>
  <cols>
    <col min="2" max="2" width="29.54296875" bestFit="1" customWidth="1"/>
    <col min="3" max="3" width="8.1796875" customWidth="1"/>
    <col min="4" max="4" width="9.54296875" customWidth="1"/>
    <col min="5" max="5" width="18.54296875" bestFit="1" customWidth="1"/>
    <col min="6" max="6" width="15.81640625" bestFit="1" customWidth="1"/>
    <col min="7" max="7" width="17" customWidth="1"/>
    <col min="8" max="8" width="17" style="17" customWidth="1"/>
    <col min="9" max="9" width="17.54296875" customWidth="1"/>
    <col min="10" max="10" width="18.1796875" customWidth="1"/>
    <col min="11" max="11" width="11.453125" customWidth="1"/>
    <col min="12" max="12" width="14" customWidth="1"/>
    <col min="13" max="13" width="15.1796875" customWidth="1"/>
    <col min="14" max="14" width="23.26953125" customWidth="1"/>
    <col min="16" max="16" width="14.1796875" bestFit="1" customWidth="1"/>
    <col min="17" max="18" width="11.54296875" bestFit="1" customWidth="1"/>
    <col min="19" max="19" width="14.6328125" customWidth="1"/>
    <col min="20" max="20" width="14.1796875" bestFit="1" customWidth="1"/>
    <col min="21" max="21" width="11" bestFit="1" customWidth="1"/>
    <col min="22" max="22" width="13.1796875" bestFit="1" customWidth="1"/>
    <col min="24" max="24" width="13.6328125" bestFit="1" customWidth="1"/>
    <col min="25" max="26" width="14.90625" customWidth="1"/>
    <col min="27" max="27" width="13.54296875" bestFit="1" customWidth="1"/>
    <col min="28" max="28" width="11.7265625" bestFit="1" customWidth="1"/>
    <col min="29" max="29" width="15.54296875" customWidth="1"/>
  </cols>
  <sheetData>
    <row r="1" spans="1:30" x14ac:dyDescent="0.35">
      <c r="J1" s="15">
        <f>SUBTOTAL(9,J3:J17)</f>
        <v>25747738</v>
      </c>
      <c r="P1" s="15">
        <f t="shared" ref="P1:Z1" si="0">SUBTOTAL(9,P3:P17)</f>
        <v>23325260</v>
      </c>
      <c r="Q1" s="15">
        <f t="shared" si="0"/>
        <v>3228826</v>
      </c>
      <c r="R1" s="15">
        <f>SUBTOTAL(9,R3:R17)</f>
        <v>978460</v>
      </c>
      <c r="S1" s="15"/>
      <c r="T1" s="15">
        <f t="shared" si="0"/>
        <v>23325260</v>
      </c>
      <c r="U1" s="15">
        <f t="shared" si="0"/>
        <v>0</v>
      </c>
      <c r="V1" s="15">
        <f t="shared" si="0"/>
        <v>19666525</v>
      </c>
      <c r="W1" s="15">
        <f t="shared" si="0"/>
        <v>163900</v>
      </c>
      <c r="Y1" s="15">
        <f t="shared" si="0"/>
        <v>19176013</v>
      </c>
      <c r="Z1" s="15">
        <f t="shared" si="0"/>
        <v>435687</v>
      </c>
    </row>
    <row r="2" spans="1:30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2" t="s">
        <v>16</v>
      </c>
      <c r="F2" s="2" t="s">
        <v>4</v>
      </c>
      <c r="G2" s="2" t="s">
        <v>5</v>
      </c>
      <c r="H2" s="18" t="s">
        <v>32</v>
      </c>
      <c r="I2" s="2" t="s">
        <v>6</v>
      </c>
      <c r="J2" s="13" t="s">
        <v>7</v>
      </c>
      <c r="K2" s="2" t="s">
        <v>10</v>
      </c>
      <c r="L2" s="2" t="s">
        <v>12</v>
      </c>
      <c r="M2" s="2" t="s">
        <v>14</v>
      </c>
      <c r="N2" s="16" t="s">
        <v>33</v>
      </c>
      <c r="O2" s="2" t="s">
        <v>34</v>
      </c>
      <c r="P2" s="20" t="s">
        <v>39</v>
      </c>
      <c r="Q2" s="22" t="s">
        <v>40</v>
      </c>
      <c r="R2" s="22" t="s">
        <v>43</v>
      </c>
      <c r="S2" s="22" t="s">
        <v>45</v>
      </c>
      <c r="T2" s="20" t="s">
        <v>41</v>
      </c>
      <c r="U2" s="20" t="s">
        <v>42</v>
      </c>
      <c r="V2" s="20" t="s">
        <v>44</v>
      </c>
      <c r="W2" s="16" t="s">
        <v>46</v>
      </c>
      <c r="X2" s="16" t="s">
        <v>47</v>
      </c>
      <c r="Y2" s="23" t="s">
        <v>48</v>
      </c>
      <c r="Z2" s="23" t="s">
        <v>54</v>
      </c>
      <c r="AA2" s="23" t="s">
        <v>49</v>
      </c>
      <c r="AB2" s="23" t="s">
        <v>50</v>
      </c>
      <c r="AC2" s="23" t="s">
        <v>51</v>
      </c>
      <c r="AD2" s="2" t="s">
        <v>52</v>
      </c>
    </row>
    <row r="3" spans="1:30" x14ac:dyDescent="0.35">
      <c r="A3" s="6">
        <v>891200240</v>
      </c>
      <c r="B3" s="6" t="s">
        <v>8</v>
      </c>
      <c r="C3" s="6"/>
      <c r="D3" s="7">
        <v>1090101</v>
      </c>
      <c r="E3" s="7" t="s">
        <v>17</v>
      </c>
      <c r="F3" s="8">
        <v>42767</v>
      </c>
      <c r="G3" s="8">
        <v>42772</v>
      </c>
      <c r="H3" s="19"/>
      <c r="I3" s="9">
        <v>8574008</v>
      </c>
      <c r="J3" s="9">
        <v>1410452</v>
      </c>
      <c r="K3" s="6" t="s">
        <v>11</v>
      </c>
      <c r="L3" s="6" t="s">
        <v>13</v>
      </c>
      <c r="M3" s="6" t="s">
        <v>11</v>
      </c>
      <c r="N3" s="1" t="s">
        <v>81</v>
      </c>
      <c r="O3" s="1" t="s">
        <v>35</v>
      </c>
      <c r="P3" s="21">
        <v>0</v>
      </c>
      <c r="Q3" s="21">
        <v>0</v>
      </c>
      <c r="R3" s="21">
        <v>0</v>
      </c>
      <c r="S3" s="21"/>
      <c r="T3" s="21">
        <v>0</v>
      </c>
      <c r="U3" s="21">
        <v>0</v>
      </c>
      <c r="V3" s="21">
        <v>0</v>
      </c>
      <c r="W3" s="21">
        <v>0</v>
      </c>
      <c r="X3" s="1"/>
      <c r="Y3" s="21">
        <v>0</v>
      </c>
      <c r="Z3" s="21"/>
      <c r="AA3" s="1"/>
      <c r="AB3" s="1"/>
      <c r="AC3" s="1"/>
      <c r="AD3" s="25">
        <v>45504</v>
      </c>
    </row>
    <row r="4" spans="1:30" x14ac:dyDescent="0.35">
      <c r="A4" s="6">
        <v>891200240</v>
      </c>
      <c r="B4" s="6" t="s">
        <v>8</v>
      </c>
      <c r="C4" s="6"/>
      <c r="D4" s="7">
        <v>1810174</v>
      </c>
      <c r="E4" s="7" t="s">
        <v>18</v>
      </c>
      <c r="F4" s="8">
        <v>44912</v>
      </c>
      <c r="G4" s="8">
        <v>45208</v>
      </c>
      <c r="H4" s="19">
        <v>45208</v>
      </c>
      <c r="I4" s="9">
        <v>65700</v>
      </c>
      <c r="J4" s="9">
        <v>65700</v>
      </c>
      <c r="K4" s="6" t="s">
        <v>11</v>
      </c>
      <c r="L4" s="6" t="s">
        <v>13</v>
      </c>
      <c r="M4" s="6" t="s">
        <v>11</v>
      </c>
      <c r="N4" s="1" t="s">
        <v>58</v>
      </c>
      <c r="O4" s="1" t="s">
        <v>36</v>
      </c>
      <c r="P4" s="21">
        <v>0</v>
      </c>
      <c r="Q4" s="9">
        <v>65700</v>
      </c>
      <c r="R4" s="21">
        <v>0</v>
      </c>
      <c r="S4" s="21" t="s">
        <v>109</v>
      </c>
      <c r="T4" s="21">
        <v>0</v>
      </c>
      <c r="U4" s="21">
        <v>0</v>
      </c>
      <c r="V4" s="21">
        <v>0</v>
      </c>
      <c r="W4" s="21">
        <v>0</v>
      </c>
      <c r="X4" s="1"/>
      <c r="Y4" s="21">
        <v>0</v>
      </c>
      <c r="Z4" s="21"/>
      <c r="AA4" s="1"/>
      <c r="AB4" s="1"/>
      <c r="AC4" s="1"/>
      <c r="AD4" s="25">
        <v>45504</v>
      </c>
    </row>
    <row r="5" spans="1:30" x14ac:dyDescent="0.35">
      <c r="A5" s="6">
        <v>891200240</v>
      </c>
      <c r="B5" s="6" t="s">
        <v>8</v>
      </c>
      <c r="C5" s="6"/>
      <c r="D5" s="7">
        <v>1810543</v>
      </c>
      <c r="E5" s="7" t="s">
        <v>19</v>
      </c>
      <c r="F5" s="8">
        <v>44914</v>
      </c>
      <c r="G5" s="8">
        <v>45208</v>
      </c>
      <c r="H5" s="19">
        <v>45293</v>
      </c>
      <c r="I5" s="9">
        <v>1561200</v>
      </c>
      <c r="J5" s="9">
        <v>1561200</v>
      </c>
      <c r="K5" s="6" t="s">
        <v>11</v>
      </c>
      <c r="L5" s="6" t="s">
        <v>13</v>
      </c>
      <c r="M5" s="6" t="s">
        <v>11</v>
      </c>
      <c r="N5" s="1" t="s">
        <v>55</v>
      </c>
      <c r="O5" s="1" t="s">
        <v>37</v>
      </c>
      <c r="P5" s="21">
        <v>1764100</v>
      </c>
      <c r="Q5" s="21">
        <v>0</v>
      </c>
      <c r="R5" s="21">
        <v>0</v>
      </c>
      <c r="S5" s="21"/>
      <c r="T5" s="21">
        <v>1764100</v>
      </c>
      <c r="U5" s="21">
        <v>0</v>
      </c>
      <c r="V5" s="21">
        <v>1525918</v>
      </c>
      <c r="W5" s="21">
        <v>0</v>
      </c>
      <c r="X5" s="1"/>
      <c r="Y5" s="21">
        <v>1525918</v>
      </c>
      <c r="Z5" s="21">
        <v>35282</v>
      </c>
      <c r="AA5" s="1">
        <v>2201539605</v>
      </c>
      <c r="AB5" s="21">
        <v>19176013</v>
      </c>
      <c r="AC5" s="1" t="s">
        <v>53</v>
      </c>
      <c r="AD5" s="25">
        <v>45504</v>
      </c>
    </row>
    <row r="6" spans="1:30" x14ac:dyDescent="0.35">
      <c r="A6" s="6">
        <v>891200240</v>
      </c>
      <c r="B6" s="6" t="s">
        <v>8</v>
      </c>
      <c r="C6" s="6"/>
      <c r="D6" s="7">
        <v>1821643</v>
      </c>
      <c r="E6" s="7" t="s">
        <v>20</v>
      </c>
      <c r="F6" s="8">
        <v>44953</v>
      </c>
      <c r="G6" s="8">
        <v>44981</v>
      </c>
      <c r="H6" s="19">
        <v>45293</v>
      </c>
      <c r="I6" s="9">
        <v>5535957</v>
      </c>
      <c r="J6" s="9">
        <v>5535957</v>
      </c>
      <c r="K6" s="6" t="s">
        <v>11</v>
      </c>
      <c r="L6" s="6" t="s">
        <v>13</v>
      </c>
      <c r="M6" s="6" t="s">
        <v>11</v>
      </c>
      <c r="N6" s="1" t="s">
        <v>56</v>
      </c>
      <c r="O6" s="1" t="s">
        <v>37</v>
      </c>
      <c r="P6" s="21">
        <v>5840557</v>
      </c>
      <c r="Q6" s="21">
        <v>0</v>
      </c>
      <c r="R6" s="21">
        <v>0</v>
      </c>
      <c r="S6" s="21"/>
      <c r="T6" s="21">
        <v>5840557</v>
      </c>
      <c r="U6" s="21">
        <v>0</v>
      </c>
      <c r="V6" s="21">
        <v>5419146</v>
      </c>
      <c r="W6" s="21">
        <v>0</v>
      </c>
      <c r="X6" s="1"/>
      <c r="Y6" s="21">
        <v>5297234</v>
      </c>
      <c r="Z6" s="21">
        <v>114323</v>
      </c>
      <c r="AA6" s="1">
        <v>2201539605</v>
      </c>
      <c r="AB6" s="21">
        <v>19176013</v>
      </c>
      <c r="AC6" s="1" t="s">
        <v>53</v>
      </c>
      <c r="AD6" s="25">
        <v>45504</v>
      </c>
    </row>
    <row r="7" spans="1:30" x14ac:dyDescent="0.35">
      <c r="A7" s="6">
        <v>891200240</v>
      </c>
      <c r="B7" s="6" t="s">
        <v>8</v>
      </c>
      <c r="C7" s="6"/>
      <c r="D7" s="7">
        <v>1749071</v>
      </c>
      <c r="E7" s="7" t="s">
        <v>21</v>
      </c>
      <c r="F7" s="8">
        <v>44743</v>
      </c>
      <c r="G7" s="8">
        <v>44810</v>
      </c>
      <c r="H7" s="19">
        <v>45293</v>
      </c>
      <c r="I7" s="9">
        <v>184200</v>
      </c>
      <c r="J7" s="9">
        <v>184200</v>
      </c>
      <c r="K7" s="6" t="s">
        <v>11</v>
      </c>
      <c r="L7" s="6" t="s">
        <v>13</v>
      </c>
      <c r="M7" s="6" t="s">
        <v>11</v>
      </c>
      <c r="N7" s="1" t="s">
        <v>58</v>
      </c>
      <c r="O7" s="1" t="s">
        <v>36</v>
      </c>
      <c r="P7" s="21">
        <v>184200</v>
      </c>
      <c r="Q7" s="21">
        <v>184200</v>
      </c>
      <c r="R7" s="21">
        <v>0</v>
      </c>
      <c r="S7" s="21" t="s">
        <v>110</v>
      </c>
      <c r="T7" s="21">
        <v>184200</v>
      </c>
      <c r="U7" s="21">
        <v>0</v>
      </c>
      <c r="V7" s="21">
        <v>0</v>
      </c>
      <c r="W7" s="21">
        <v>0</v>
      </c>
      <c r="X7" s="1"/>
      <c r="Y7" s="21">
        <v>0</v>
      </c>
      <c r="Z7" s="21"/>
      <c r="AA7" s="1"/>
      <c r="AB7" s="1"/>
      <c r="AC7" s="1"/>
      <c r="AD7" s="25">
        <v>45504</v>
      </c>
    </row>
    <row r="8" spans="1:30" x14ac:dyDescent="0.35">
      <c r="A8" s="6">
        <v>891200240</v>
      </c>
      <c r="B8" s="6" t="s">
        <v>8</v>
      </c>
      <c r="C8" s="6"/>
      <c r="D8" s="7">
        <v>1818986</v>
      </c>
      <c r="E8" s="7" t="s">
        <v>22</v>
      </c>
      <c r="F8" s="8">
        <v>44947</v>
      </c>
      <c r="G8" s="8">
        <v>44978</v>
      </c>
      <c r="H8" s="19">
        <v>44978</v>
      </c>
      <c r="I8" s="9">
        <v>87700</v>
      </c>
      <c r="J8" s="9">
        <v>87700</v>
      </c>
      <c r="K8" s="6" t="s">
        <v>11</v>
      </c>
      <c r="L8" s="6" t="s">
        <v>13</v>
      </c>
      <c r="M8" s="6" t="s">
        <v>15</v>
      </c>
      <c r="N8" s="1" t="s">
        <v>60</v>
      </c>
      <c r="O8" s="1" t="s">
        <v>37</v>
      </c>
      <c r="P8" s="21">
        <v>87700</v>
      </c>
      <c r="Q8" s="21">
        <v>0</v>
      </c>
      <c r="R8" s="21">
        <v>0</v>
      </c>
      <c r="S8" s="21"/>
      <c r="T8" s="21">
        <v>87700</v>
      </c>
      <c r="U8" s="21">
        <v>0</v>
      </c>
      <c r="V8" s="21">
        <v>87700</v>
      </c>
      <c r="W8" s="21">
        <v>87700</v>
      </c>
      <c r="X8" s="1">
        <v>1222231010</v>
      </c>
      <c r="Y8" s="21">
        <v>0</v>
      </c>
      <c r="Z8" s="21"/>
      <c r="AA8" s="1"/>
      <c r="AB8" s="1"/>
      <c r="AC8" s="1"/>
      <c r="AD8" s="25">
        <v>45504</v>
      </c>
    </row>
    <row r="9" spans="1:30" x14ac:dyDescent="0.35">
      <c r="A9" s="6">
        <v>891200240</v>
      </c>
      <c r="B9" s="6" t="s">
        <v>8</v>
      </c>
      <c r="C9" s="6"/>
      <c r="D9" s="7">
        <v>1887013</v>
      </c>
      <c r="E9" s="7" t="s">
        <v>23</v>
      </c>
      <c r="F9" s="8">
        <v>45129</v>
      </c>
      <c r="G9" s="8">
        <v>45208</v>
      </c>
      <c r="H9" s="19">
        <v>45208</v>
      </c>
      <c r="I9" s="9">
        <v>76200</v>
      </c>
      <c r="J9" s="9">
        <v>76200</v>
      </c>
      <c r="K9" s="6" t="s">
        <v>11</v>
      </c>
      <c r="L9" s="6" t="s">
        <v>13</v>
      </c>
      <c r="M9" s="6" t="s">
        <v>11</v>
      </c>
      <c r="N9" s="1" t="s">
        <v>55</v>
      </c>
      <c r="O9" s="1" t="s">
        <v>37</v>
      </c>
      <c r="P9" s="21">
        <v>76200</v>
      </c>
      <c r="Q9" s="21">
        <v>0</v>
      </c>
      <c r="R9" s="21">
        <v>0</v>
      </c>
      <c r="S9" s="21"/>
      <c r="T9" s="21">
        <v>76200</v>
      </c>
      <c r="U9" s="21">
        <v>0</v>
      </c>
      <c r="V9" s="21">
        <v>76200</v>
      </c>
      <c r="W9" s="21">
        <v>0</v>
      </c>
      <c r="X9" s="1"/>
      <c r="Y9" s="21">
        <v>76200</v>
      </c>
      <c r="Z9" s="21">
        <v>0</v>
      </c>
      <c r="AA9" s="1">
        <v>2201539605</v>
      </c>
      <c r="AB9" s="21">
        <v>19176013</v>
      </c>
      <c r="AC9" s="1" t="s">
        <v>53</v>
      </c>
      <c r="AD9" s="25">
        <v>45504</v>
      </c>
    </row>
    <row r="10" spans="1:30" x14ac:dyDescent="0.35">
      <c r="A10" s="6">
        <v>891200240</v>
      </c>
      <c r="B10" s="6" t="s">
        <v>8</v>
      </c>
      <c r="C10" s="6"/>
      <c r="D10" s="7">
        <v>1893874</v>
      </c>
      <c r="E10" s="7" t="s">
        <v>24</v>
      </c>
      <c r="F10" s="8">
        <v>45149</v>
      </c>
      <c r="G10" s="8">
        <v>45208</v>
      </c>
      <c r="H10" s="19">
        <v>45293</v>
      </c>
      <c r="I10" s="9">
        <v>2978926</v>
      </c>
      <c r="J10" s="9">
        <v>2978926</v>
      </c>
      <c r="K10" s="6" t="s">
        <v>11</v>
      </c>
      <c r="L10" s="6" t="s">
        <v>13</v>
      </c>
      <c r="M10" s="6" t="s">
        <v>11</v>
      </c>
      <c r="N10" s="1" t="s">
        <v>58</v>
      </c>
      <c r="O10" s="1" t="s">
        <v>36</v>
      </c>
      <c r="P10" s="21">
        <v>0</v>
      </c>
      <c r="Q10" s="9">
        <v>2978926</v>
      </c>
      <c r="R10" s="21">
        <v>0</v>
      </c>
      <c r="S10" s="21" t="s">
        <v>111</v>
      </c>
      <c r="T10" s="21">
        <v>0</v>
      </c>
      <c r="U10" s="21">
        <v>0</v>
      </c>
      <c r="V10" s="21">
        <v>0</v>
      </c>
      <c r="W10" s="21">
        <v>0</v>
      </c>
      <c r="X10" s="1"/>
      <c r="Y10" s="21">
        <v>0</v>
      </c>
      <c r="Z10" s="21"/>
      <c r="AA10" s="1"/>
      <c r="AB10" s="1"/>
      <c r="AC10" s="1"/>
      <c r="AD10" s="25">
        <v>45504</v>
      </c>
    </row>
    <row r="11" spans="1:30" x14ac:dyDescent="0.35">
      <c r="A11" s="6">
        <v>891200240</v>
      </c>
      <c r="B11" s="6" t="s">
        <v>8</v>
      </c>
      <c r="C11" s="6"/>
      <c r="D11" s="7">
        <v>1917108</v>
      </c>
      <c r="E11" s="7" t="s">
        <v>25</v>
      </c>
      <c r="F11" s="8">
        <v>45205</v>
      </c>
      <c r="G11" s="8">
        <v>45239</v>
      </c>
      <c r="H11" s="19">
        <v>45239</v>
      </c>
      <c r="I11" s="9">
        <v>3275783</v>
      </c>
      <c r="J11" s="9">
        <v>3275783</v>
      </c>
      <c r="K11" s="6" t="s">
        <v>11</v>
      </c>
      <c r="L11" s="6" t="s">
        <v>13</v>
      </c>
      <c r="M11" s="6" t="s">
        <v>11</v>
      </c>
      <c r="N11" s="1" t="s">
        <v>55</v>
      </c>
      <c r="O11" s="1" t="s">
        <v>37</v>
      </c>
      <c r="P11" s="21">
        <v>3580383</v>
      </c>
      <c r="Q11" s="21">
        <v>0</v>
      </c>
      <c r="R11" s="21">
        <v>0</v>
      </c>
      <c r="S11" s="21"/>
      <c r="T11" s="21">
        <v>3580383</v>
      </c>
      <c r="U11" s="21">
        <v>0</v>
      </c>
      <c r="V11" s="21">
        <v>3204175</v>
      </c>
      <c r="W11" s="21">
        <v>0</v>
      </c>
      <c r="X11" s="1"/>
      <c r="Y11" s="21">
        <v>3204175</v>
      </c>
      <c r="Z11" s="21">
        <v>71608</v>
      </c>
      <c r="AA11" s="1">
        <v>2201539605</v>
      </c>
      <c r="AB11" s="21">
        <v>19176013</v>
      </c>
      <c r="AC11" s="1" t="s">
        <v>53</v>
      </c>
      <c r="AD11" s="25">
        <v>45504</v>
      </c>
    </row>
    <row r="12" spans="1:30" x14ac:dyDescent="0.35">
      <c r="A12" s="6">
        <v>891200240</v>
      </c>
      <c r="B12" s="6" t="s">
        <v>8</v>
      </c>
      <c r="C12" s="6"/>
      <c r="D12" s="7">
        <v>1917109</v>
      </c>
      <c r="E12" s="7" t="s">
        <v>26</v>
      </c>
      <c r="F12" s="8">
        <v>45205</v>
      </c>
      <c r="G12" s="8">
        <v>45239</v>
      </c>
      <c r="H12" s="19">
        <v>45239</v>
      </c>
      <c r="I12" s="9">
        <v>150100</v>
      </c>
      <c r="J12" s="9">
        <v>150100</v>
      </c>
      <c r="K12" s="6" t="s">
        <v>11</v>
      </c>
      <c r="L12" s="6" t="s">
        <v>13</v>
      </c>
      <c r="M12" s="6" t="s">
        <v>11</v>
      </c>
      <c r="N12" s="1" t="s">
        <v>55</v>
      </c>
      <c r="O12" s="1" t="s">
        <v>37</v>
      </c>
      <c r="P12" s="21">
        <v>150100</v>
      </c>
      <c r="Q12" s="21">
        <v>0</v>
      </c>
      <c r="R12" s="21">
        <v>0</v>
      </c>
      <c r="S12" s="21"/>
      <c r="T12" s="21">
        <v>150100</v>
      </c>
      <c r="U12" s="21">
        <v>0</v>
      </c>
      <c r="V12" s="21">
        <v>150100</v>
      </c>
      <c r="W12" s="21">
        <v>0</v>
      </c>
      <c r="X12" s="1"/>
      <c r="Y12" s="21">
        <v>150100</v>
      </c>
      <c r="Z12" s="21">
        <v>0</v>
      </c>
      <c r="AA12" s="1">
        <v>2201539605</v>
      </c>
      <c r="AB12" s="21">
        <v>19176013</v>
      </c>
      <c r="AC12" s="1" t="s">
        <v>53</v>
      </c>
      <c r="AD12" s="25">
        <v>45504</v>
      </c>
    </row>
    <row r="13" spans="1:30" x14ac:dyDescent="0.35">
      <c r="A13" s="6">
        <v>891200240</v>
      </c>
      <c r="B13" s="6" t="s">
        <v>8</v>
      </c>
      <c r="C13" s="6"/>
      <c r="D13" s="7">
        <v>1944199</v>
      </c>
      <c r="E13" s="7" t="s">
        <v>27</v>
      </c>
      <c r="F13" s="8">
        <v>45277</v>
      </c>
      <c r="G13" s="8">
        <v>45365</v>
      </c>
      <c r="H13" s="19">
        <v>45365</v>
      </c>
      <c r="I13" s="9">
        <v>546025</v>
      </c>
      <c r="J13" s="9">
        <v>546025</v>
      </c>
      <c r="K13" s="6" t="s">
        <v>11</v>
      </c>
      <c r="L13" s="6" t="s">
        <v>13</v>
      </c>
      <c r="M13" s="6" t="s">
        <v>11</v>
      </c>
      <c r="N13" s="1" t="s">
        <v>55</v>
      </c>
      <c r="O13" s="1" t="s">
        <v>37</v>
      </c>
      <c r="P13" s="21">
        <v>546025</v>
      </c>
      <c r="Q13" s="21">
        <v>0</v>
      </c>
      <c r="R13" s="21">
        <v>0</v>
      </c>
      <c r="S13" s="21"/>
      <c r="T13" s="21">
        <v>546025</v>
      </c>
      <c r="U13" s="21">
        <v>0</v>
      </c>
      <c r="V13" s="21">
        <v>535104</v>
      </c>
      <c r="W13" s="21">
        <v>0</v>
      </c>
      <c r="X13" s="1"/>
      <c r="Y13" s="21">
        <v>535104</v>
      </c>
      <c r="Z13" s="21">
        <v>10921</v>
      </c>
      <c r="AA13" s="1">
        <v>2201539605</v>
      </c>
      <c r="AB13" s="21">
        <v>19176013</v>
      </c>
      <c r="AC13" s="1" t="s">
        <v>53</v>
      </c>
      <c r="AD13" s="25">
        <v>45504</v>
      </c>
    </row>
    <row r="14" spans="1:30" x14ac:dyDescent="0.35">
      <c r="A14" s="6">
        <v>891200240</v>
      </c>
      <c r="B14" s="6" t="s">
        <v>8</v>
      </c>
      <c r="C14" s="6"/>
      <c r="D14" s="7">
        <v>1948369</v>
      </c>
      <c r="E14" s="7" t="s">
        <v>28</v>
      </c>
      <c r="F14" s="8">
        <v>45289</v>
      </c>
      <c r="G14" s="8">
        <v>45365</v>
      </c>
      <c r="H14" s="19">
        <v>45365</v>
      </c>
      <c r="I14" s="9">
        <v>9487895</v>
      </c>
      <c r="J14" s="9">
        <v>9487895</v>
      </c>
      <c r="K14" s="6" t="s">
        <v>11</v>
      </c>
      <c r="L14" s="6" t="s">
        <v>13</v>
      </c>
      <c r="M14" s="6" t="s">
        <v>11</v>
      </c>
      <c r="N14" s="1" t="s">
        <v>57</v>
      </c>
      <c r="O14" s="1" t="s">
        <v>38</v>
      </c>
      <c r="P14" s="21">
        <v>10708395</v>
      </c>
      <c r="Q14" s="21">
        <v>0</v>
      </c>
      <c r="R14" s="21">
        <v>978460</v>
      </c>
      <c r="S14" s="21" t="s">
        <v>112</v>
      </c>
      <c r="T14" s="21">
        <v>10708395</v>
      </c>
      <c r="U14" s="21">
        <v>0</v>
      </c>
      <c r="V14" s="21">
        <v>8314836</v>
      </c>
      <c r="W14" s="21">
        <v>0</v>
      </c>
      <c r="X14" s="1"/>
      <c r="Y14" s="21">
        <v>8314836</v>
      </c>
      <c r="Z14" s="21">
        <v>194599</v>
      </c>
      <c r="AA14" s="1">
        <v>2201539605</v>
      </c>
      <c r="AB14" s="21">
        <v>19176013</v>
      </c>
      <c r="AC14" s="1" t="s">
        <v>53</v>
      </c>
      <c r="AD14" s="25">
        <v>45504</v>
      </c>
    </row>
    <row r="15" spans="1:30" x14ac:dyDescent="0.35">
      <c r="A15" s="6">
        <v>891200240</v>
      </c>
      <c r="B15" s="6" t="s">
        <v>8</v>
      </c>
      <c r="C15" s="6"/>
      <c r="D15" s="7">
        <v>1941893</v>
      </c>
      <c r="E15" s="7" t="s">
        <v>29</v>
      </c>
      <c r="F15" s="8">
        <v>45271</v>
      </c>
      <c r="G15" s="8">
        <v>45352</v>
      </c>
      <c r="H15" s="19">
        <v>45323</v>
      </c>
      <c r="I15" s="9">
        <v>76200</v>
      </c>
      <c r="J15" s="9">
        <v>76200</v>
      </c>
      <c r="K15" s="6" t="s">
        <v>11</v>
      </c>
      <c r="L15" s="6" t="s">
        <v>13</v>
      </c>
      <c r="M15" s="6" t="s">
        <v>11</v>
      </c>
      <c r="N15" s="1" t="s">
        <v>59</v>
      </c>
      <c r="O15" s="1" t="s">
        <v>37</v>
      </c>
      <c r="P15" s="21">
        <v>76200</v>
      </c>
      <c r="Q15" s="21">
        <v>0</v>
      </c>
      <c r="R15" s="21">
        <v>0</v>
      </c>
      <c r="S15" s="21"/>
      <c r="T15" s="21">
        <v>76200</v>
      </c>
      <c r="U15" s="21">
        <v>0</v>
      </c>
      <c r="V15" s="21">
        <v>76200</v>
      </c>
      <c r="W15" s="21">
        <v>76200</v>
      </c>
      <c r="X15" s="1">
        <v>1222384508</v>
      </c>
      <c r="Y15" s="21">
        <v>0</v>
      </c>
      <c r="Z15" s="21"/>
      <c r="AA15" s="1"/>
      <c r="AB15" s="1"/>
      <c r="AC15" s="1"/>
      <c r="AD15" s="25">
        <v>45504</v>
      </c>
    </row>
    <row r="16" spans="1:30" x14ac:dyDescent="0.35">
      <c r="A16" s="6">
        <v>891200240</v>
      </c>
      <c r="B16" s="6" t="s">
        <v>8</v>
      </c>
      <c r="C16" s="6"/>
      <c r="D16" s="7">
        <v>1989835</v>
      </c>
      <c r="E16" s="7" t="s">
        <v>30</v>
      </c>
      <c r="F16" s="8">
        <v>45404</v>
      </c>
      <c r="G16" s="8">
        <v>45419</v>
      </c>
      <c r="H16" s="19">
        <v>45419</v>
      </c>
      <c r="I16" s="9">
        <v>81400</v>
      </c>
      <c r="J16" s="9">
        <v>81400</v>
      </c>
      <c r="K16" s="6" t="s">
        <v>11</v>
      </c>
      <c r="L16" s="6" t="s">
        <v>13</v>
      </c>
      <c r="M16" s="6" t="s">
        <v>11</v>
      </c>
      <c r="N16" s="1" t="s">
        <v>55</v>
      </c>
      <c r="O16" s="1" t="s">
        <v>37</v>
      </c>
      <c r="P16" s="21">
        <v>81400</v>
      </c>
      <c r="Q16" s="21">
        <v>0</v>
      </c>
      <c r="R16" s="21">
        <v>0</v>
      </c>
      <c r="S16" s="21"/>
      <c r="T16" s="21">
        <v>81400</v>
      </c>
      <c r="U16" s="21">
        <v>0</v>
      </c>
      <c r="V16" s="21">
        <v>72446</v>
      </c>
      <c r="W16" s="21">
        <v>0</v>
      </c>
      <c r="X16" s="1"/>
      <c r="Y16" s="21">
        <v>72446</v>
      </c>
      <c r="Z16" s="21">
        <v>8954</v>
      </c>
      <c r="AA16" s="1">
        <v>2201539605</v>
      </c>
      <c r="AB16" s="21">
        <v>19176013</v>
      </c>
      <c r="AC16" s="1" t="s">
        <v>53</v>
      </c>
      <c r="AD16" s="25">
        <v>45504</v>
      </c>
    </row>
    <row r="17" spans="1:30" x14ac:dyDescent="0.35">
      <c r="A17" s="6">
        <v>891200240</v>
      </c>
      <c r="B17" s="6" t="s">
        <v>8</v>
      </c>
      <c r="C17" s="6"/>
      <c r="D17" s="7">
        <v>2023704</v>
      </c>
      <c r="E17" s="7" t="s">
        <v>31</v>
      </c>
      <c r="F17" s="8">
        <v>45489</v>
      </c>
      <c r="G17" s="8">
        <v>45516</v>
      </c>
      <c r="H17" s="19">
        <v>45516</v>
      </c>
      <c r="I17" s="9">
        <v>230000</v>
      </c>
      <c r="J17" s="9">
        <v>230000</v>
      </c>
      <c r="K17" s="6" t="s">
        <v>11</v>
      </c>
      <c r="L17" s="6" t="s">
        <v>13</v>
      </c>
      <c r="M17" s="6" t="s">
        <v>11</v>
      </c>
      <c r="N17" s="1" t="s">
        <v>59</v>
      </c>
      <c r="O17" s="1" t="s">
        <v>37</v>
      </c>
      <c r="P17" s="21">
        <v>230000</v>
      </c>
      <c r="Q17" s="21">
        <v>0</v>
      </c>
      <c r="R17" s="21">
        <v>0</v>
      </c>
      <c r="S17" s="21"/>
      <c r="T17" s="21">
        <v>230000</v>
      </c>
      <c r="U17" s="21">
        <v>0</v>
      </c>
      <c r="V17" s="21">
        <v>204700</v>
      </c>
      <c r="W17" s="21">
        <v>0</v>
      </c>
      <c r="X17" s="1"/>
      <c r="Y17" s="21">
        <v>0</v>
      </c>
      <c r="Z17" s="21"/>
      <c r="AA17" s="1"/>
      <c r="AB17" s="1"/>
      <c r="AC17" s="1"/>
      <c r="AD17" s="25">
        <v>45504</v>
      </c>
    </row>
    <row r="19" spans="1:30" x14ac:dyDescent="0.35">
      <c r="J19" s="10"/>
    </row>
    <row r="20" spans="1:30" x14ac:dyDescent="0.35">
      <c r="J20" s="10"/>
      <c r="R20" s="24"/>
    </row>
    <row r="21" spans="1:30" x14ac:dyDescent="0.35">
      <c r="J21" s="11"/>
      <c r="R21" s="24"/>
    </row>
    <row r="23" spans="1:30" x14ac:dyDescent="0.35">
      <c r="R23" s="24"/>
    </row>
  </sheetData>
  <dataValidations count="1">
    <dataValidation type="whole" operator="greaterThan" allowBlank="1" showInputMessage="1" showErrorMessage="1" errorTitle="DATO ERRADO" error="El valor debe ser diferente de cero" sqref="I1:J1048576 P1:W1 Y1:Z1 Q4 Q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13" zoomScale="80" zoomScaleNormal="80" workbookViewId="0">
      <selection activeCell="H24" sqref="H24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67</v>
      </c>
      <c r="E2" s="39"/>
      <c r="F2" s="39"/>
      <c r="G2" s="39"/>
      <c r="H2" s="39"/>
      <c r="I2" s="40"/>
      <c r="J2" s="41" t="s">
        <v>68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69</v>
      </c>
      <c r="E4" s="39"/>
      <c r="F4" s="39"/>
      <c r="G4" s="39"/>
      <c r="H4" s="39"/>
      <c r="I4" s="40"/>
      <c r="J4" s="41" t="s">
        <v>70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92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90</v>
      </c>
      <c r="J11" s="55"/>
    </row>
    <row r="12" spans="2:10" ht="13" x14ac:dyDescent="0.3">
      <c r="B12" s="54"/>
      <c r="C12" s="56" t="s">
        <v>91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108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93</v>
      </c>
      <c r="D16" s="57"/>
      <c r="G16" s="59"/>
      <c r="H16" s="61" t="s">
        <v>71</v>
      </c>
      <c r="I16" s="61" t="s">
        <v>72</v>
      </c>
      <c r="J16" s="55"/>
    </row>
    <row r="17" spans="2:14" ht="13" x14ac:dyDescent="0.3">
      <c r="B17" s="54"/>
      <c r="C17" s="56" t="s">
        <v>73</v>
      </c>
      <c r="D17" s="56"/>
      <c r="E17" s="56"/>
      <c r="F17" s="56"/>
      <c r="G17" s="59"/>
      <c r="H17" s="62">
        <v>15</v>
      </c>
      <c r="I17" s="63">
        <v>25747738</v>
      </c>
      <c r="J17" s="55"/>
    </row>
    <row r="18" spans="2:14" x14ac:dyDescent="0.25">
      <c r="B18" s="54"/>
      <c r="C18" s="35" t="s">
        <v>74</v>
      </c>
      <c r="G18" s="59"/>
      <c r="H18" s="65">
        <v>6</v>
      </c>
      <c r="I18" s="66">
        <v>19497377</v>
      </c>
      <c r="J18" s="55"/>
    </row>
    <row r="19" spans="2:14" x14ac:dyDescent="0.25">
      <c r="B19" s="54"/>
      <c r="C19" s="35" t="s">
        <v>75</v>
      </c>
      <c r="G19" s="59"/>
      <c r="H19" s="65">
        <v>3</v>
      </c>
      <c r="I19" s="66">
        <v>3228826</v>
      </c>
      <c r="J19" s="55"/>
    </row>
    <row r="20" spans="2:14" x14ac:dyDescent="0.25">
      <c r="B20" s="54"/>
      <c r="C20" s="35" t="s">
        <v>76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77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78</v>
      </c>
      <c r="H22" s="70">
        <v>1</v>
      </c>
      <c r="I22" s="71">
        <v>978460</v>
      </c>
      <c r="J22" s="55"/>
    </row>
    <row r="23" spans="2:14" ht="13" x14ac:dyDescent="0.3">
      <c r="B23" s="54"/>
      <c r="C23" s="56" t="s">
        <v>79</v>
      </c>
      <c r="D23" s="56"/>
      <c r="E23" s="56"/>
      <c r="F23" s="56"/>
      <c r="H23" s="72">
        <f>H18+H19+H20+H21+H22</f>
        <v>10</v>
      </c>
      <c r="I23" s="73">
        <f>I18+I19+I20+I21+I22</f>
        <v>23704663</v>
      </c>
      <c r="J23" s="55"/>
    </row>
    <row r="24" spans="2:14" x14ac:dyDescent="0.25">
      <c r="B24" s="54"/>
      <c r="C24" s="35" t="s">
        <v>80</v>
      </c>
      <c r="H24" s="67">
        <v>3</v>
      </c>
      <c r="I24" s="68">
        <v>544923</v>
      </c>
      <c r="J24" s="55"/>
    </row>
    <row r="25" spans="2:14" ht="13" thickBot="1" x14ac:dyDescent="0.3">
      <c r="B25" s="54"/>
      <c r="C25" s="35" t="s">
        <v>81</v>
      </c>
      <c r="H25" s="70">
        <v>1</v>
      </c>
      <c r="I25" s="71">
        <v>1410452</v>
      </c>
      <c r="J25" s="55"/>
    </row>
    <row r="26" spans="2:14" ht="13" x14ac:dyDescent="0.3">
      <c r="B26" s="54"/>
      <c r="C26" s="56" t="s">
        <v>82</v>
      </c>
      <c r="D26" s="56"/>
      <c r="E26" s="56"/>
      <c r="F26" s="56"/>
      <c r="H26" s="72">
        <f>H24+H25</f>
        <v>4</v>
      </c>
      <c r="I26" s="73">
        <f>I24+I25</f>
        <v>1955375</v>
      </c>
      <c r="J26" s="55"/>
    </row>
    <row r="27" spans="2:14" ht="13.5" thickBot="1" x14ac:dyDescent="0.35">
      <c r="B27" s="54"/>
      <c r="C27" s="59" t="s">
        <v>83</v>
      </c>
      <c r="D27" s="74"/>
      <c r="E27" s="74"/>
      <c r="F27" s="74"/>
      <c r="G27" s="59"/>
      <c r="H27" s="75">
        <v>1</v>
      </c>
      <c r="I27" s="76">
        <v>87700</v>
      </c>
      <c r="J27" s="77"/>
    </row>
    <row r="28" spans="2:14" ht="13" x14ac:dyDescent="0.3">
      <c r="B28" s="54"/>
      <c r="C28" s="74" t="s">
        <v>84</v>
      </c>
      <c r="D28" s="74"/>
      <c r="E28" s="74"/>
      <c r="F28" s="74"/>
      <c r="G28" s="59"/>
      <c r="H28" s="78">
        <f>H27</f>
        <v>1</v>
      </c>
      <c r="I28" s="66">
        <f>I27</f>
        <v>87700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85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15</v>
      </c>
      <c r="I31" s="66">
        <f>I23+I26+I28</f>
        <v>25747738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106</v>
      </c>
      <c r="D38" s="81"/>
      <c r="E38" s="59"/>
      <c r="F38" s="59"/>
      <c r="G38" s="59"/>
      <c r="H38" s="88" t="s">
        <v>86</v>
      </c>
      <c r="I38" s="81"/>
      <c r="J38" s="77"/>
    </row>
    <row r="39" spans="2:10" ht="13" x14ac:dyDescent="0.3">
      <c r="B39" s="54"/>
      <c r="C39" s="74" t="s">
        <v>107</v>
      </c>
      <c r="D39" s="59"/>
      <c r="E39" s="59"/>
      <c r="F39" s="59"/>
      <c r="G39" s="59"/>
      <c r="H39" s="74" t="s">
        <v>87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88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111" t="s">
        <v>89</v>
      </c>
      <c r="D42" s="111"/>
      <c r="E42" s="111"/>
      <c r="F42" s="111"/>
      <c r="G42" s="111"/>
      <c r="H42" s="111"/>
      <c r="I42" s="111"/>
      <c r="J42" s="77"/>
    </row>
    <row r="43" spans="2:10" x14ac:dyDescent="0.25">
      <c r="B43" s="54"/>
      <c r="C43" s="111"/>
      <c r="D43" s="111"/>
      <c r="E43" s="111"/>
      <c r="F43" s="111"/>
      <c r="G43" s="111"/>
      <c r="H43" s="111"/>
      <c r="I43" s="111"/>
      <c r="J43" s="77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0" zoomScale="80" zoomScaleNormal="80" workbookViewId="0">
      <selection activeCell="G17" sqref="G17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2"/>
      <c r="B1" s="113"/>
      <c r="C1" s="116" t="s">
        <v>94</v>
      </c>
      <c r="D1" s="117"/>
      <c r="E1" s="117"/>
      <c r="F1" s="117"/>
      <c r="G1" s="117"/>
      <c r="H1" s="118"/>
      <c r="I1" s="93" t="s">
        <v>68</v>
      </c>
    </row>
    <row r="2" spans="1:9" ht="53.5" customHeight="1" thickBot="1" x14ac:dyDescent="0.4">
      <c r="A2" s="114"/>
      <c r="B2" s="115"/>
      <c r="C2" s="119" t="s">
        <v>95</v>
      </c>
      <c r="D2" s="120"/>
      <c r="E2" s="120"/>
      <c r="F2" s="120"/>
      <c r="G2" s="120"/>
      <c r="H2" s="121"/>
      <c r="I2" s="94" t="s">
        <v>96</v>
      </c>
    </row>
    <row r="3" spans="1:9" x14ac:dyDescent="0.35">
      <c r="A3" s="95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95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95"/>
      <c r="B5" s="56" t="s">
        <v>92</v>
      </c>
      <c r="C5" s="96"/>
      <c r="D5" s="97"/>
      <c r="E5" s="59"/>
      <c r="F5" s="59"/>
      <c r="G5" s="59"/>
      <c r="H5" s="59"/>
      <c r="I5" s="77"/>
    </row>
    <row r="6" spans="1:9" x14ac:dyDescent="0.35">
      <c r="A6" s="95"/>
      <c r="B6" s="35"/>
      <c r="C6" s="59"/>
      <c r="D6" s="59"/>
      <c r="E6" s="59"/>
      <c r="F6" s="59"/>
      <c r="G6" s="59"/>
      <c r="H6" s="59"/>
      <c r="I6" s="77"/>
    </row>
    <row r="7" spans="1:9" x14ac:dyDescent="0.35">
      <c r="A7" s="95"/>
      <c r="B7" s="56" t="s">
        <v>90</v>
      </c>
      <c r="C7" s="59"/>
      <c r="D7" s="59"/>
      <c r="E7" s="59"/>
      <c r="F7" s="59"/>
      <c r="G7" s="59"/>
      <c r="H7" s="59"/>
      <c r="I7" s="77"/>
    </row>
    <row r="8" spans="1:9" x14ac:dyDescent="0.35">
      <c r="A8" s="95"/>
      <c r="B8" s="56" t="s">
        <v>91</v>
      </c>
      <c r="C8" s="59"/>
      <c r="D8" s="59"/>
      <c r="E8" s="59"/>
      <c r="F8" s="59"/>
      <c r="G8" s="59"/>
      <c r="H8" s="59"/>
      <c r="I8" s="77"/>
    </row>
    <row r="9" spans="1:9" x14ac:dyDescent="0.35">
      <c r="A9" s="95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95"/>
      <c r="B10" s="59" t="s">
        <v>97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95"/>
      <c r="B11" s="98"/>
      <c r="C11" s="59"/>
      <c r="D11" s="59"/>
      <c r="E11" s="59"/>
      <c r="F11" s="59"/>
      <c r="G11" s="59"/>
      <c r="H11" s="59"/>
      <c r="I11" s="77"/>
    </row>
    <row r="12" spans="1:9" x14ac:dyDescent="0.35">
      <c r="A12" s="95"/>
      <c r="B12" s="35" t="s">
        <v>93</v>
      </c>
      <c r="C12" s="97"/>
      <c r="D12" s="59"/>
      <c r="E12" s="59"/>
      <c r="F12" s="59"/>
      <c r="G12" s="61" t="s">
        <v>98</v>
      </c>
      <c r="H12" s="61" t="s">
        <v>99</v>
      </c>
      <c r="I12" s="77"/>
    </row>
    <row r="13" spans="1:9" x14ac:dyDescent="0.35">
      <c r="A13" s="95"/>
      <c r="B13" s="74" t="s">
        <v>73</v>
      </c>
      <c r="C13" s="74"/>
      <c r="D13" s="74"/>
      <c r="E13" s="74"/>
      <c r="F13" s="59"/>
      <c r="G13" s="99">
        <f>G19</f>
        <v>10</v>
      </c>
      <c r="H13" s="100">
        <f>H19</f>
        <v>23704663</v>
      </c>
      <c r="I13" s="77"/>
    </row>
    <row r="14" spans="1:9" x14ac:dyDescent="0.35">
      <c r="A14" s="95"/>
      <c r="B14" s="59" t="s">
        <v>74</v>
      </c>
      <c r="C14" s="59"/>
      <c r="D14" s="59"/>
      <c r="E14" s="59"/>
      <c r="F14" s="59"/>
      <c r="G14" s="101">
        <v>6</v>
      </c>
      <c r="H14" s="102">
        <v>19497377</v>
      </c>
      <c r="I14" s="77"/>
    </row>
    <row r="15" spans="1:9" x14ac:dyDescent="0.35">
      <c r="A15" s="95"/>
      <c r="B15" s="59" t="s">
        <v>75</v>
      </c>
      <c r="C15" s="59"/>
      <c r="D15" s="59"/>
      <c r="E15" s="59"/>
      <c r="F15" s="59"/>
      <c r="G15" s="101">
        <v>3</v>
      </c>
      <c r="H15" s="102">
        <v>3228826</v>
      </c>
      <c r="I15" s="77"/>
    </row>
    <row r="16" spans="1:9" x14ac:dyDescent="0.35">
      <c r="A16" s="95"/>
      <c r="B16" s="59" t="s">
        <v>76</v>
      </c>
      <c r="C16" s="59"/>
      <c r="D16" s="59"/>
      <c r="E16" s="59"/>
      <c r="F16" s="59"/>
      <c r="G16" s="101">
        <v>0</v>
      </c>
      <c r="H16" s="102">
        <v>0</v>
      </c>
      <c r="I16" s="77"/>
    </row>
    <row r="17" spans="1:9" x14ac:dyDescent="0.35">
      <c r="A17" s="95"/>
      <c r="B17" s="59" t="s">
        <v>77</v>
      </c>
      <c r="C17" s="59"/>
      <c r="D17" s="59"/>
      <c r="E17" s="59"/>
      <c r="F17" s="59"/>
      <c r="G17" s="101">
        <v>0</v>
      </c>
      <c r="H17" s="102">
        <v>0</v>
      </c>
      <c r="I17" s="77"/>
    </row>
    <row r="18" spans="1:9" x14ac:dyDescent="0.35">
      <c r="A18" s="95"/>
      <c r="B18" s="59" t="s">
        <v>100</v>
      </c>
      <c r="C18" s="59"/>
      <c r="D18" s="59"/>
      <c r="E18" s="59"/>
      <c r="F18" s="59"/>
      <c r="G18" s="103">
        <v>1</v>
      </c>
      <c r="H18" s="104">
        <v>978460</v>
      </c>
      <c r="I18" s="77"/>
    </row>
    <row r="19" spans="1:9" x14ac:dyDescent="0.35">
      <c r="A19" s="95"/>
      <c r="B19" s="74" t="s">
        <v>101</v>
      </c>
      <c r="C19" s="74"/>
      <c r="D19" s="74"/>
      <c r="E19" s="74"/>
      <c r="F19" s="59"/>
      <c r="G19" s="101">
        <f>SUM(G14:G18)</f>
        <v>10</v>
      </c>
      <c r="H19" s="100">
        <f>(H14+H15+H16+H17+H18)</f>
        <v>23704663</v>
      </c>
      <c r="I19" s="77"/>
    </row>
    <row r="20" spans="1:9" ht="15" thickBot="1" x14ac:dyDescent="0.4">
      <c r="A20" s="95"/>
      <c r="B20" s="74"/>
      <c r="C20" s="74"/>
      <c r="D20" s="59"/>
      <c r="E20" s="59"/>
      <c r="F20" s="59"/>
      <c r="G20" s="105"/>
      <c r="H20" s="106"/>
      <c r="I20" s="77"/>
    </row>
    <row r="21" spans="1:9" ht="15" thickTop="1" x14ac:dyDescent="0.35">
      <c r="A21" s="95"/>
      <c r="B21" s="74"/>
      <c r="C21" s="74"/>
      <c r="D21" s="59"/>
      <c r="E21" s="59"/>
      <c r="F21" s="59"/>
      <c r="G21" s="81"/>
      <c r="H21" s="107"/>
      <c r="I21" s="77"/>
    </row>
    <row r="22" spans="1:9" x14ac:dyDescent="0.35">
      <c r="A22" s="95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95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95"/>
      <c r="B24" s="81" t="s">
        <v>102</v>
      </c>
      <c r="C24" s="81"/>
      <c r="D24" s="59"/>
      <c r="E24" s="59"/>
      <c r="F24" s="81"/>
      <c r="G24" s="81"/>
      <c r="H24" s="81"/>
      <c r="I24" s="77"/>
    </row>
    <row r="25" spans="1:9" x14ac:dyDescent="0.35">
      <c r="A25" s="95"/>
      <c r="B25" s="81" t="s">
        <v>106</v>
      </c>
      <c r="C25" s="81"/>
      <c r="D25" s="59"/>
      <c r="E25" s="59"/>
      <c r="F25" s="81" t="s">
        <v>103</v>
      </c>
      <c r="G25" s="81"/>
      <c r="H25" s="81"/>
      <c r="I25" s="77"/>
    </row>
    <row r="26" spans="1:9" x14ac:dyDescent="0.35">
      <c r="A26" s="95"/>
      <c r="B26" s="81" t="s">
        <v>107</v>
      </c>
      <c r="C26" s="81"/>
      <c r="D26" s="59"/>
      <c r="E26" s="59"/>
      <c r="F26" s="81" t="s">
        <v>104</v>
      </c>
      <c r="G26" s="81"/>
      <c r="H26" s="81"/>
      <c r="I26" s="77"/>
    </row>
    <row r="27" spans="1:9" x14ac:dyDescent="0.35">
      <c r="A27" s="95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95"/>
      <c r="B28" s="122" t="s">
        <v>105</v>
      </c>
      <c r="C28" s="122"/>
      <c r="D28" s="122"/>
      <c r="E28" s="122"/>
      <c r="F28" s="122"/>
      <c r="G28" s="122"/>
      <c r="H28" s="122"/>
      <c r="I28" s="77"/>
    </row>
    <row r="29" spans="1:9" ht="15" thickBot="1" x14ac:dyDescent="0.4">
      <c r="A29" s="108"/>
      <c r="B29" s="109"/>
      <c r="C29" s="109"/>
      <c r="D29" s="109"/>
      <c r="E29" s="109"/>
      <c r="F29" s="85"/>
      <c r="G29" s="85"/>
      <c r="H29" s="85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2024-08-26T22:25:12Z</cp:lastPrinted>
  <dcterms:created xsi:type="dcterms:W3CDTF">2022-06-01T14:39:12Z</dcterms:created>
  <dcterms:modified xsi:type="dcterms:W3CDTF">2024-09-04T14:06:56Z</dcterms:modified>
</cp:coreProperties>
</file>