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855438 ESE HOSP REGIONAL DE DUITAMA\"/>
    </mc:Choice>
  </mc:AlternateContent>
  <xr:revisionPtr revIDLastSave="0" documentId="13_ncr:1_{5EBCF718-941D-4F06-B03F-071B5C9A46C3}" xr6:coauthVersionLast="47" xr6:coauthVersionMax="47" xr10:uidLastSave="{00000000-0000-0000-0000-000000000000}"/>
  <bookViews>
    <workbookView xWindow="-110" yWindow="-110" windowWidth="19420" windowHeight="11500" activeTab="2" xr2:uid="{2B458E6D-7405-4251-BB9D-C4788190435D}"/>
  </bookViews>
  <sheets>
    <sheet name="INFO IPS" sheetId="1" r:id="rId1"/>
    <sheet name="ESTADO CADA FACT" sheetId="2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6" l="1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H19" i="6"/>
  <c r="I18" i="6"/>
  <c r="I17" i="6" s="1"/>
  <c r="H18" i="6"/>
  <c r="H17" i="6" s="1"/>
  <c r="C17" i="6"/>
  <c r="I30" i="5"/>
  <c r="H30" i="5"/>
  <c r="I28" i="5"/>
  <c r="H28" i="5"/>
  <c r="I25" i="5"/>
  <c r="I32" i="5" s="1"/>
  <c r="I33" i="5" s="1"/>
  <c r="H25" i="5"/>
  <c r="H32" i="5" s="1"/>
  <c r="H33" i="5" s="1"/>
  <c r="C11" i="6"/>
  <c r="C9" i="5"/>
  <c r="C9" i="6" s="1"/>
  <c r="H24" i="6" l="1"/>
  <c r="I24" i="6"/>
  <c r="E4" i="2"/>
  <c r="G4" i="2" s="1"/>
  <c r="E3" i="2"/>
  <c r="G3" i="2" s="1"/>
  <c r="M2" i="2"/>
  <c r="AK1" i="2"/>
  <c r="AJ1" i="2"/>
  <c r="AI1" i="2"/>
  <c r="AH1" i="2"/>
  <c r="AG1" i="2"/>
  <c r="AF1" i="2"/>
  <c r="AE1" i="2"/>
  <c r="AD1" i="2"/>
  <c r="AC1" i="2"/>
  <c r="AB1" i="2"/>
  <c r="U1" i="2"/>
  <c r="N1" i="2"/>
  <c r="K1" i="2"/>
  <c r="J1" i="2"/>
  <c r="L1" i="2" l="1"/>
  <c r="M5" i="1" l="1"/>
</calcChain>
</file>

<file path=xl/sharedStrings.xml><?xml version="1.0" encoding="utf-8"?>
<sst xmlns="http://schemas.openxmlformats.org/spreadsheetml/2006/main" count="128" uniqueCount="108">
  <si>
    <t>HRD0000073777</t>
  </si>
  <si>
    <t>Radicada entidad</t>
  </si>
  <si>
    <t>CON01608</t>
  </si>
  <si>
    <t>COMFENALCO VALLE FOME DUITAMA CONTRIBUTIVO FI INDETERMINADO DCTO 2423  100%</t>
  </si>
  <si>
    <t>HRD0000568710</t>
  </si>
  <si>
    <t>Sin radicar</t>
  </si>
  <si>
    <t>CON01601</t>
  </si>
  <si>
    <t>COMFENALCO VALLE  DUITAMA CONTRIBUTIVO FI INDETERMINADO DCTO 2423 100%</t>
  </si>
  <si>
    <t>FACTURA</t>
  </si>
  <si>
    <t>FECHA ELABORACION DE LA FACTURA</t>
  </si>
  <si>
    <t>ESTADO DE CARTERA</t>
  </si>
  <si>
    <t>NÚMERO DE ESTADO DE CARTERA</t>
  </si>
  <si>
    <t>PLAN BENEFICIO</t>
  </si>
  <si>
    <t>NÚMERO RADICADO DE LA FACTURA</t>
  </si>
  <si>
    <t>FECHA RADICADO DE LA FACTURA</t>
  </si>
  <si>
    <t>VALOR RADICADO A LA ENTIDAD</t>
  </si>
  <si>
    <t>VALOR OBJETADO</t>
  </si>
  <si>
    <t>VALOR ACEPTADO DE LO OBJETADO</t>
  </si>
  <si>
    <t>VALOR FACTURA</t>
  </si>
  <si>
    <t>SALDO FACTURA</t>
  </si>
  <si>
    <t>ESTADO DE CARTERA COMFENALCO VALLE - NIT 890303093 CON CORTE A MARZO 30-2025</t>
  </si>
  <si>
    <t>TOTAL CARTERA</t>
  </si>
  <si>
    <t>NIT IPS</t>
  </si>
  <si>
    <t>Nombre IPS</t>
  </si>
  <si>
    <t>Prefijo Factura</t>
  </si>
  <si>
    <t>Numero Factura</t>
  </si>
  <si>
    <t>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</si>
  <si>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</si>
  <si>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</si>
  <si>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</si>
  <si>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</si>
  <si>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</si>
  <si>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</si>
  <si>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</si>
  <si>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</si>
  <si>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</si>
  <si>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</si>
  <si>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</si>
  <si>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</si>
  <si>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</si>
  <si>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</si>
  <si>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</si>
  <si>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</si>
  <si>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</si>
  <si>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</si>
  <si>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</si>
  <si>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</si>
  <si>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</si>
  <si>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</si>
  <si>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</si>
  <si>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</si>
  <si>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</si>
  <si>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</si>
  <si>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</si>
  <si>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</si>
  <si>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</si>
  <si>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</si>
  <si>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</si>
  <si>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</si>
  <si>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</si>
  <si>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</si>
  <si>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</si>
  <si>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HRD</t>
  </si>
  <si>
    <t xml:space="preserve">'HRD73777', </t>
  </si>
  <si>
    <t xml:space="preserve">'HRD568710', </t>
  </si>
  <si>
    <t>EMPRESA SOCIAL DEL ESTADO HOSPITAL REGIONAL DE DUITAMA</t>
  </si>
  <si>
    <t>Finalizada</t>
  </si>
  <si>
    <t>NULL</t>
  </si>
  <si>
    <t>MIG-891855438</t>
  </si>
  <si>
    <t>Factura pendiente en programacion de pago</t>
  </si>
  <si>
    <t>Factura 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</si>
  <si>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</si>
  <si>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</si>
  <si>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</si>
  <si>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</si>
  <si>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</si>
  <si>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</si>
  <si>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</si>
  <si>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</si>
  <si>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</si>
  <si>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</si>
  <si>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</si>
  <si>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</si>
  <si>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</si>
  <si>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</si>
  <si>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</si>
  <si>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</si>
  <si>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</si>
  <si>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</si>
  <si>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</si>
  <si>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</si>
  <si>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</si>
  <si>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</si>
  <si>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</si>
  <si>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</si>
  <si>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</si>
  <si>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</si>
  <si>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</si>
  <si>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</si>
  <si>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</si>
  <si>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</si>
  <si>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</si>
  <si>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EMPRESA SOCIAL DEL ESTADO HOSPITAL REGIONAL DE DUITAMA</t>
  </si>
  <si>
    <t>NIT: 891855438</t>
  </si>
  <si>
    <t>A continuacion me permito remitir nuestra respuesta al estado de cartera presentado en la fecha: 15/04/2025</t>
  </si>
  <si>
    <t>Jenny Cardenas</t>
  </si>
  <si>
    <t>Lider de Cartera</t>
  </si>
  <si>
    <t>ESE HOSPITAL REGIONAL DE DUITAMA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</si>
</sst>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color rgb="FF71777C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4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Border="1"/>
    <xf numFmtId="14" fontId="0" fillId="0" borderId="7" xfId="0" applyNumberFormat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164" fontId="0" fillId="0" borderId="7" xfId="1" applyNumberFormat="1" applyFont="1" applyBorder="1"/>
    <xf numFmtId="164" fontId="0" fillId="0" borderId="8" xfId="1" applyNumberFormat="1" applyFont="1" applyBorder="1"/>
    <xf numFmtId="0" fontId="0" fillId="0" borderId="9" xfId="0" applyBorder="1"/>
    <xf numFmtId="14" fontId="0" fillId="0" borderId="2" xfId="0" applyNumberForma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/>
    <xf numFmtId="164" fontId="0" fillId="0" borderId="10" xfId="1" applyNumberFormat="1" applyFont="1" applyBorder="1"/>
    <xf numFmtId="164" fontId="2" fillId="2" borderId="1" xfId="1" applyNumberFormat="1" applyFont="1" applyFill="1" applyBorder="1"/>
    <xf numFmtId="1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3" fillId="0" borderId="0" xfId="1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165" fontId="3" fillId="0" borderId="0" xfId="0" applyNumberFormat="1" applyFont="1"/>
    <xf numFmtId="165" fontId="3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6" fontId="5" fillId="3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2" applyFont="1"/>
    <xf numFmtId="0" fontId="9" fillId="0" borderId="11" xfId="2" applyFont="1" applyBorder="1" applyAlignment="1">
      <alignment horizontal="centerContinuous"/>
    </xf>
    <xf numFmtId="0" fontId="9" fillId="0" borderId="12" xfId="2" applyFont="1" applyBorder="1" applyAlignment="1">
      <alignment horizontal="centerContinuous"/>
    </xf>
    <xf numFmtId="0" fontId="9" fillId="0" borderId="15" xfId="2" applyFont="1" applyBorder="1" applyAlignment="1">
      <alignment horizontal="centerContinuous"/>
    </xf>
    <xf numFmtId="0" fontId="9" fillId="0" borderId="16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 vertical="center"/>
    </xf>
    <xf numFmtId="0" fontId="10" fillId="0" borderId="13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10" fillId="0" borderId="14" xfId="2" applyFont="1" applyBorder="1" applyAlignment="1">
      <alignment horizontal="centerContinuous" vertical="center"/>
    </xf>
    <xf numFmtId="0" fontId="10" fillId="0" borderId="15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21" xfId="2" applyFont="1" applyBorder="1" applyAlignment="1">
      <alignment horizontal="centerContinuous" vertical="center"/>
    </xf>
    <xf numFmtId="0" fontId="9" fillId="0" borderId="17" xfId="2" applyFont="1" applyBorder="1" applyAlignment="1">
      <alignment horizontal="centerContinuous"/>
    </xf>
    <xf numFmtId="0" fontId="9" fillId="0" borderId="19" xfId="2" applyFont="1" applyBorder="1" applyAlignment="1">
      <alignment horizontal="centerContinuous"/>
    </xf>
    <xf numFmtId="0" fontId="10" fillId="0" borderId="17" xfId="2" applyFont="1" applyBorder="1" applyAlignment="1">
      <alignment horizontal="centerContinuous" vertical="center"/>
    </xf>
    <xf numFmtId="0" fontId="10" fillId="0" borderId="18" xfId="2" applyFont="1" applyBorder="1" applyAlignment="1">
      <alignment horizontal="centerContinuous" vertical="center"/>
    </xf>
    <xf numFmtId="0" fontId="10" fillId="0" borderId="19" xfId="2" applyFont="1" applyBorder="1" applyAlignment="1">
      <alignment horizontal="centerContinuous" vertical="center"/>
    </xf>
    <xf numFmtId="0" fontId="10" fillId="0" borderId="20" xfId="2" applyFont="1" applyBorder="1" applyAlignment="1">
      <alignment horizontal="centerContinuous" vertical="center"/>
    </xf>
    <xf numFmtId="0" fontId="9" fillId="0" borderId="15" xfId="2" applyFont="1" applyBorder="1"/>
    <xf numFmtId="0" fontId="9" fillId="0" borderId="16" xfId="2" applyFont="1" applyBorder="1"/>
    <xf numFmtId="0" fontId="10" fillId="0" borderId="0" xfId="2" applyFont="1"/>
    <xf numFmtId="14" fontId="9" fillId="0" borderId="0" xfId="2" applyNumberFormat="1" applyFont="1"/>
    <xf numFmtId="167" fontId="9" fillId="0" borderId="0" xfId="2" applyNumberFormat="1" applyFont="1"/>
    <xf numFmtId="14" fontId="9" fillId="0" borderId="0" xfId="2" applyNumberFormat="1" applyFont="1" applyAlignment="1">
      <alignment horizontal="left"/>
    </xf>
    <xf numFmtId="1" fontId="10" fillId="0" borderId="0" xfId="3" applyNumberFormat="1" applyFont="1" applyAlignment="1">
      <alignment horizontal="center" vertical="center"/>
    </xf>
    <xf numFmtId="165" fontId="10" fillId="0" borderId="0" xfId="2" applyNumberFormat="1" applyFont="1" applyAlignment="1">
      <alignment horizontal="center" vertical="center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9" fillId="0" borderId="18" xfId="2" applyNumberFormat="1" applyFont="1" applyBorder="1" applyAlignment="1">
      <alignment horizontal="center"/>
    </xf>
    <xf numFmtId="168" fontId="9" fillId="0" borderId="18" xfId="2" applyNumberFormat="1" applyFont="1" applyBorder="1" applyAlignment="1">
      <alignment horizontal="right"/>
    </xf>
    <xf numFmtId="0" fontId="9" fillId="0" borderId="0" xfId="2" applyFont="1" applyAlignment="1">
      <alignment horizontal="center"/>
    </xf>
    <xf numFmtId="1" fontId="10" fillId="0" borderId="22" xfId="2" applyNumberFormat="1" applyFont="1" applyBorder="1" applyAlignment="1">
      <alignment horizontal="center"/>
    </xf>
    <xf numFmtId="168" fontId="10" fillId="0" borderId="22" xfId="2" applyNumberFormat="1" applyFont="1" applyBorder="1" applyAlignment="1">
      <alignment horizontal="right"/>
    </xf>
    <xf numFmtId="168" fontId="9" fillId="0" borderId="0" xfId="2" applyNumberFormat="1" applyFont="1"/>
    <xf numFmtId="168" fontId="10" fillId="0" borderId="18" xfId="2" applyNumberFormat="1" applyFont="1" applyBorder="1"/>
    <xf numFmtId="168" fontId="9" fillId="0" borderId="18" xfId="2" applyNumberFormat="1" applyFont="1" applyBorder="1"/>
    <xf numFmtId="168" fontId="10" fillId="0" borderId="0" xfId="2" applyNumberFormat="1" applyFont="1"/>
    <xf numFmtId="0" fontId="9" fillId="0" borderId="17" xfId="2" applyFont="1" applyBorder="1"/>
    <xf numFmtId="0" fontId="9" fillId="0" borderId="18" xfId="2" applyFont="1" applyBorder="1"/>
    <xf numFmtId="0" fontId="9" fillId="0" borderId="19" xfId="2" applyFont="1" applyBorder="1"/>
    <xf numFmtId="0" fontId="9" fillId="8" borderId="0" xfId="2" applyFont="1" applyFill="1"/>
    <xf numFmtId="0" fontId="10" fillId="0" borderId="0" xfId="2" applyFont="1" applyAlignment="1">
      <alignment horizontal="center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70" fontId="9" fillId="0" borderId="22" xfId="4" applyNumberFormat="1" applyFont="1" applyBorder="1" applyAlignment="1">
      <alignment horizontal="center"/>
    </xf>
    <xf numFmtId="169" fontId="9" fillId="0" borderId="22" xfId="4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0" fillId="0" borderId="11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7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0" fillId="0" borderId="19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 vertical="center"/>
    </xf>
    <xf numFmtId="0" fontId="10" fillId="0" borderId="20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 2 2" xfId="4" xr:uid="{2FDDA5CD-9BBE-4281-8961-10BDF04D4590}"/>
    <cellStyle name="Millares 3" xfId="3" xr:uid="{F502690E-7D76-4AE7-ACDA-94E72526DC7E}"/>
    <cellStyle name="Moneda" xfId="1" builtinId="4"/>
    <cellStyle name="Normal" xfId="0" builtinId="0"/>
    <cellStyle name="Normal 2 2" xfId="2" xr:uid="{19B8D4AA-8217-486C-875F-704EAACA3199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0</xdr:rowOff>
    </xdr:from>
    <xdr:ext cx="962025" cy="380999"/>
    <xdr:pic>
      <xdr:nvPicPr>
        <xdr:cNvPr id="3" name="Imagen 2">
          <a:extLst>
            <a:ext uri="{FF2B5EF4-FFF2-40B4-BE49-F238E27FC236}">
              <a16:creationId xmlns:a16="http://schemas.microsoft.com/office/drawing/2014/main" id="{C18152EC-4CDE-4FBB-B4F4-CA377BEFB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962025" cy="380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5E852A-C4EC-4350-8A1A-BDDE35C5C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3C896F4-4656-4A31-8E63-88999AC0A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74A14A6-43B7-4C94-ABBC-F3F0F7F01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DF4B276-8A34-449B-AC66-94C82221D0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4891-70DF-4EF9-A341-67990085EA86}">
  <dimension ref="A1:M5"/>
  <sheetViews>
    <sheetView workbookViewId="0">
      <selection activeCell="L3" sqref="L3:M4"/>
    </sheetView>
  </sheetViews>
  <sheetFormatPr baseColWidth="10" defaultRowHeight="14.5" x14ac:dyDescent="0.35"/>
  <cols>
    <col min="1" max="1" width="15.54296875" customWidth="1"/>
    <col min="2" max="2" width="13.81640625" customWidth="1"/>
    <col min="4" max="5" width="11.453125" style="2"/>
    <col min="7" max="7" width="11.453125" style="2"/>
    <col min="8" max="8" width="11.453125" style="1"/>
    <col min="9" max="9" width="12" style="3" bestFit="1" customWidth="1"/>
    <col min="10" max="11" width="11.54296875" style="3" bestFit="1" customWidth="1"/>
    <col min="12" max="12" width="12" style="3" bestFit="1" customWidth="1"/>
    <col min="13" max="13" width="13.54296875" style="3" customWidth="1"/>
  </cols>
  <sheetData>
    <row r="1" spans="1:13" ht="41.25" customHeight="1" x14ac:dyDescent="0.35">
      <c r="A1" s="97" t="s">
        <v>20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9"/>
    </row>
    <row r="2" spans="1:13" ht="58" x14ac:dyDescent="0.35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12</v>
      </c>
      <c r="G2" s="4" t="s">
        <v>13</v>
      </c>
      <c r="H2" s="4" t="s">
        <v>14</v>
      </c>
      <c r="I2" s="4" t="s">
        <v>15</v>
      </c>
      <c r="J2" s="4" t="s">
        <v>16</v>
      </c>
      <c r="K2" s="4" t="s">
        <v>17</v>
      </c>
      <c r="L2" s="4" t="s">
        <v>18</v>
      </c>
      <c r="M2" s="4" t="s">
        <v>19</v>
      </c>
    </row>
    <row r="3" spans="1:13" x14ac:dyDescent="0.35">
      <c r="A3" s="5" t="s">
        <v>0</v>
      </c>
      <c r="B3" s="6">
        <v>44371.474999999999</v>
      </c>
      <c r="C3" s="7" t="s">
        <v>1</v>
      </c>
      <c r="D3" s="8">
        <v>2</v>
      </c>
      <c r="E3" s="8" t="s">
        <v>2</v>
      </c>
      <c r="F3" s="7" t="s">
        <v>3</v>
      </c>
      <c r="G3" s="8">
        <v>14859</v>
      </c>
      <c r="H3" s="6">
        <v>44396</v>
      </c>
      <c r="I3" s="9">
        <v>99400</v>
      </c>
      <c r="J3" s="9">
        <v>0</v>
      </c>
      <c r="K3" s="9">
        <v>0</v>
      </c>
      <c r="L3" s="9">
        <v>99400</v>
      </c>
      <c r="M3" s="10">
        <v>99400</v>
      </c>
    </row>
    <row r="4" spans="1:13" x14ac:dyDescent="0.35">
      <c r="A4" s="11" t="s">
        <v>4</v>
      </c>
      <c r="B4" s="12">
        <v>45719.363194444442</v>
      </c>
      <c r="C4" s="13" t="s">
        <v>5</v>
      </c>
      <c r="D4" s="14">
        <v>0</v>
      </c>
      <c r="E4" s="14" t="s">
        <v>6</v>
      </c>
      <c r="F4" s="13" t="s">
        <v>7</v>
      </c>
      <c r="G4" s="14"/>
      <c r="H4" s="12"/>
      <c r="I4" s="15">
        <v>0</v>
      </c>
      <c r="J4" s="15">
        <v>0</v>
      </c>
      <c r="K4" s="15">
        <v>0</v>
      </c>
      <c r="L4" s="15">
        <v>87357</v>
      </c>
      <c r="M4" s="16">
        <v>87357</v>
      </c>
    </row>
    <row r="5" spans="1:13" x14ac:dyDescent="0.35">
      <c r="A5" s="100" t="s">
        <v>21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7">
        <f>SUM(M3:M4)</f>
        <v>186757</v>
      </c>
    </row>
  </sheetData>
  <mergeCells count="2">
    <mergeCell ref="A1:M1"/>
    <mergeCell ref="A5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A6852-11D1-44EE-87D0-FCCF28055C33}">
  <dimension ref="A1:AP16"/>
  <sheetViews>
    <sheetView workbookViewId="0">
      <selection activeCell="H3" sqref="H3"/>
    </sheetView>
  </sheetViews>
  <sheetFormatPr baseColWidth="10" defaultRowHeight="10" x14ac:dyDescent="0.2"/>
  <cols>
    <col min="1" max="2" width="10.90625" style="40"/>
    <col min="3" max="3" width="8.6328125" style="40" customWidth="1"/>
    <col min="4" max="4" width="8.81640625" style="40" customWidth="1"/>
    <col min="5" max="10" width="10.90625" style="40"/>
    <col min="11" max="11" width="10.54296875" style="40" customWidth="1"/>
    <col min="12" max="21" width="10.90625" style="40"/>
    <col min="22" max="22" width="12.453125" style="40" customWidth="1"/>
    <col min="23" max="23" width="10.90625" style="40"/>
    <col min="24" max="24" width="12.36328125" style="40" customWidth="1"/>
    <col min="25" max="31" width="10.90625" style="40"/>
    <col min="32" max="32" width="13.08984375" style="40" customWidth="1"/>
    <col min="33" max="38" width="10.90625" style="40"/>
    <col min="39" max="39" width="13.6328125" style="40" customWidth="1"/>
    <col min="40" max="40" width="13.453125" style="40" customWidth="1"/>
    <col min="41" max="41" width="10.90625" style="40"/>
    <col min="42" max="42" width="12.90625" style="40" customWidth="1"/>
    <col min="43" max="16384" width="10.90625" style="40"/>
  </cols>
  <sheetData>
    <row r="1" spans="1:42" x14ac:dyDescent="0.2">
      <c r="A1" s="18">
        <v>45747</v>
      </c>
      <c r="B1" s="19"/>
      <c r="C1" s="19"/>
      <c r="D1" s="19"/>
      <c r="E1" s="19"/>
      <c r="F1" s="19"/>
      <c r="G1" s="19"/>
      <c r="H1" s="20"/>
      <c r="I1" s="20"/>
      <c r="J1" s="21">
        <f>+SUBTOTAL(9,J3:J26698)</f>
        <v>186757</v>
      </c>
      <c r="K1" s="21">
        <f>+SUBTOTAL(9,K3:K26698)</f>
        <v>186757</v>
      </c>
      <c r="L1" s="22">
        <f>+K1-SUM(AB1:AJ1)</f>
        <v>0</v>
      </c>
      <c r="M1" s="23"/>
      <c r="N1" s="21">
        <f>+SUBTOTAL(9,N3:N26698)</f>
        <v>0</v>
      </c>
      <c r="O1" s="24"/>
      <c r="P1" s="23"/>
      <c r="Q1" s="25"/>
      <c r="R1" s="25"/>
      <c r="S1" s="25"/>
      <c r="T1" s="25"/>
      <c r="U1" s="21">
        <f t="shared" ref="U1" si="0">+SUBTOTAL(9,U3:U26698)</f>
        <v>0</v>
      </c>
      <c r="V1" s="23"/>
      <c r="W1" s="23"/>
      <c r="X1" s="23"/>
      <c r="Y1" s="23"/>
      <c r="Z1" s="23"/>
      <c r="AA1" s="23"/>
      <c r="AB1" s="21">
        <f t="shared" ref="AB1:AK1" si="1">+SUBTOTAL(9,AB3:AB26698)</f>
        <v>0</v>
      </c>
      <c r="AC1" s="21">
        <f t="shared" si="1"/>
        <v>0</v>
      </c>
      <c r="AD1" s="21">
        <f t="shared" si="1"/>
        <v>87357</v>
      </c>
      <c r="AE1" s="21">
        <f t="shared" si="1"/>
        <v>0</v>
      </c>
      <c r="AF1" s="21">
        <f t="shared" si="1"/>
        <v>0</v>
      </c>
      <c r="AG1" s="21">
        <f t="shared" si="1"/>
        <v>0</v>
      </c>
      <c r="AH1" s="21">
        <f t="shared" si="1"/>
        <v>99400</v>
      </c>
      <c r="AI1" s="21">
        <f t="shared" si="1"/>
        <v>0</v>
      </c>
      <c r="AJ1" s="21">
        <f t="shared" si="1"/>
        <v>0</v>
      </c>
      <c r="AK1" s="21">
        <f t="shared" si="1"/>
        <v>0</v>
      </c>
      <c r="AL1" s="26"/>
      <c r="AM1" s="26"/>
      <c r="AN1" s="26"/>
      <c r="AO1" s="26"/>
      <c r="AP1" s="27"/>
    </row>
    <row r="2" spans="1:42" ht="30" x14ac:dyDescent="0.2">
      <c r="A2" s="28" t="s">
        <v>22</v>
      </c>
      <c r="B2" s="28" t="s">
        <v>23</v>
      </c>
      <c r="C2" s="28" t="s">
        <v>24</v>
      </c>
      <c r="D2" s="28" t="s">
        <v>25</v>
      </c>
      <c r="E2" s="28" t="s">
        <v>8</v>
      </c>
      <c r="F2" s="28" t="s">
        <v>26</v>
      </c>
      <c r="G2" s="28" t="s">
        <v>27</v>
      </c>
      <c r="H2" s="29" t="s">
        <v>28</v>
      </c>
      <c r="I2" s="29" t="s">
        <v>29</v>
      </c>
      <c r="J2" s="30" t="s">
        <v>30</v>
      </c>
      <c r="K2" s="30" t="s">
        <v>31</v>
      </c>
      <c r="L2" s="31" t="s">
        <v>32</v>
      </c>
      <c r="M2" s="32" t="str">
        <f ca="1">+CONCATENATE("ESTADO EPS ",TEXT(TODAY(),"DD-MM-YYYY"))</f>
        <v>ESTADO EPS 21-04-2025</v>
      </c>
      <c r="N2" s="33" t="s">
        <v>33</v>
      </c>
      <c r="O2" s="34" t="s">
        <v>34</v>
      </c>
      <c r="P2" s="35" t="s">
        <v>35</v>
      </c>
      <c r="Q2" s="36" t="s">
        <v>36</v>
      </c>
      <c r="R2" s="36" t="s">
        <v>37</v>
      </c>
      <c r="S2" s="36" t="s">
        <v>38</v>
      </c>
      <c r="T2" s="36" t="s">
        <v>39</v>
      </c>
      <c r="U2" s="37" t="s">
        <v>42</v>
      </c>
      <c r="V2" s="37" t="s">
        <v>43</v>
      </c>
      <c r="W2" s="37" t="s">
        <v>44</v>
      </c>
      <c r="X2" s="37" t="s">
        <v>45</v>
      </c>
      <c r="Y2" s="37" t="s">
        <v>46</v>
      </c>
      <c r="Z2" s="37" t="s">
        <v>47</v>
      </c>
      <c r="AA2" s="37" t="s">
        <v>48</v>
      </c>
      <c r="AB2" s="38" t="s">
        <v>49</v>
      </c>
      <c r="AC2" s="38" t="s">
        <v>50</v>
      </c>
      <c r="AD2" s="38" t="s">
        <v>51</v>
      </c>
      <c r="AE2" s="38" t="s">
        <v>41</v>
      </c>
      <c r="AF2" s="38" t="s">
        <v>52</v>
      </c>
      <c r="AG2" s="38" t="s">
        <v>40</v>
      </c>
      <c r="AH2" s="38" t="s">
        <v>53</v>
      </c>
      <c r="AI2" s="38" t="s">
        <v>54</v>
      </c>
      <c r="AJ2" s="38" t="s">
        <v>55</v>
      </c>
      <c r="AK2" s="39" t="s">
        <v>56</v>
      </c>
      <c r="AL2" s="39" t="s">
        <v>57</v>
      </c>
      <c r="AM2" s="39" t="s">
        <v>58</v>
      </c>
      <c r="AN2" s="39" t="s">
        <v>59</v>
      </c>
      <c r="AO2" s="39" t="s">
        <v>60</v>
      </c>
      <c r="AP2" s="39" t="s">
        <v>61</v>
      </c>
    </row>
    <row r="3" spans="1:42" s="46" customFormat="1" x14ac:dyDescent="0.2">
      <c r="A3" s="42">
        <v>891855438</v>
      </c>
      <c r="B3" s="43" t="s">
        <v>65</v>
      </c>
      <c r="C3" s="43" t="s">
        <v>62</v>
      </c>
      <c r="D3" s="43">
        <v>73777</v>
      </c>
      <c r="E3" s="43" t="str">
        <f>_xlfn.CONCAT(C3,D3)</f>
        <v>HRD73777</v>
      </c>
      <c r="F3" s="43" t="s">
        <v>63</v>
      </c>
      <c r="G3" s="43" t="str">
        <f>_xlfn.CONCAT(A3,"_",E3)</f>
        <v>891855438_HRD73777</v>
      </c>
      <c r="H3" s="44">
        <v>44371.474999999999</v>
      </c>
      <c r="I3" s="44">
        <v>44396</v>
      </c>
      <c r="J3" s="45">
        <v>99400</v>
      </c>
      <c r="K3" s="45">
        <v>99400</v>
      </c>
      <c r="L3" s="43" t="s">
        <v>69</v>
      </c>
      <c r="M3" s="43" t="s">
        <v>69</v>
      </c>
      <c r="N3" s="43">
        <v>0</v>
      </c>
      <c r="O3" s="43"/>
      <c r="P3" s="43" t="s">
        <v>66</v>
      </c>
      <c r="Q3" s="44">
        <v>44371</v>
      </c>
      <c r="R3" s="44">
        <v>44979</v>
      </c>
      <c r="S3" s="44">
        <v>44979</v>
      </c>
      <c r="T3" s="44" t="s">
        <v>67</v>
      </c>
      <c r="U3" s="43" t="s">
        <v>67</v>
      </c>
      <c r="V3" s="43" t="s">
        <v>67</v>
      </c>
      <c r="W3" s="43" t="s">
        <v>67</v>
      </c>
      <c r="X3" s="43" t="s">
        <v>67</v>
      </c>
      <c r="Y3" s="43" t="s">
        <v>67</v>
      </c>
      <c r="Z3" s="43" t="s">
        <v>67</v>
      </c>
      <c r="AA3" s="43" t="s">
        <v>68</v>
      </c>
      <c r="AB3" s="43">
        <v>0</v>
      </c>
      <c r="AC3" s="43">
        <v>0</v>
      </c>
      <c r="AD3" s="43">
        <v>0</v>
      </c>
      <c r="AE3" s="43">
        <v>0</v>
      </c>
      <c r="AF3" s="43">
        <v>0</v>
      </c>
      <c r="AG3" s="43">
        <v>0</v>
      </c>
      <c r="AH3" s="45">
        <v>99400</v>
      </c>
      <c r="AI3" s="43">
        <v>0</v>
      </c>
      <c r="AJ3" s="43">
        <v>0</v>
      </c>
      <c r="AK3" s="43">
        <v>0</v>
      </c>
      <c r="AL3" s="43">
        <v>0</v>
      </c>
      <c r="AM3" s="43"/>
      <c r="AN3" s="43"/>
      <c r="AO3" s="43"/>
      <c r="AP3" s="43">
        <v>0</v>
      </c>
    </row>
    <row r="4" spans="1:42" s="46" customFormat="1" x14ac:dyDescent="0.2">
      <c r="A4" s="42">
        <v>891855438</v>
      </c>
      <c r="B4" s="43" t="s">
        <v>65</v>
      </c>
      <c r="C4" s="43" t="s">
        <v>62</v>
      </c>
      <c r="D4" s="43">
        <v>568710</v>
      </c>
      <c r="E4" s="43" t="str">
        <f>_xlfn.CONCAT(C4,D4)</f>
        <v>HRD568710</v>
      </c>
      <c r="F4" s="43" t="s">
        <v>64</v>
      </c>
      <c r="G4" s="43" t="str">
        <f>_xlfn.CONCAT(A4,"_",E4)</f>
        <v>891855438_HRD568710</v>
      </c>
      <c r="H4" s="44">
        <v>45719.363194444442</v>
      </c>
      <c r="I4" s="43"/>
      <c r="J4" s="45">
        <v>87357</v>
      </c>
      <c r="K4" s="45">
        <v>87357</v>
      </c>
      <c r="L4" s="43" t="e">
        <v>#N/A</v>
      </c>
      <c r="M4" s="43" t="s">
        <v>70</v>
      </c>
      <c r="N4" s="43">
        <v>0</v>
      </c>
      <c r="O4" s="43"/>
      <c r="P4" s="43"/>
      <c r="Q4" s="44"/>
      <c r="R4" s="44"/>
      <c r="S4" s="44"/>
      <c r="T4" s="44"/>
      <c r="U4" s="43"/>
      <c r="V4" s="43"/>
      <c r="W4" s="43"/>
      <c r="X4" s="43"/>
      <c r="Y4" s="43"/>
      <c r="Z4" s="43"/>
      <c r="AA4" s="43"/>
      <c r="AB4" s="43">
        <v>0</v>
      </c>
      <c r="AC4" s="43">
        <v>0</v>
      </c>
      <c r="AD4" s="45">
        <v>87357</v>
      </c>
      <c r="AE4" s="43">
        <v>0</v>
      </c>
      <c r="AF4" s="43">
        <v>0</v>
      </c>
      <c r="AG4" s="43">
        <v>0</v>
      </c>
      <c r="AH4" s="43">
        <v>0</v>
      </c>
      <c r="AI4" s="43">
        <v>0</v>
      </c>
      <c r="AJ4" s="43">
        <v>0</v>
      </c>
      <c r="AK4" s="43">
        <v>0</v>
      </c>
      <c r="AL4" s="43">
        <v>0</v>
      </c>
      <c r="AM4" s="43"/>
      <c r="AN4" s="43"/>
      <c r="AO4" s="43"/>
      <c r="AP4" s="43">
        <v>0</v>
      </c>
    </row>
    <row r="14" spans="1:42" x14ac:dyDescent="0.2">
      <c r="B14" s="42"/>
    </row>
    <row r="16" spans="1:42" x14ac:dyDescent="0.2">
      <c r="D16" s="41"/>
    </row>
  </sheetData>
  <conditionalFormatting sqref="E1">
    <cfRule type="duplicateValues" dxfId="2" priority="3"/>
  </conditionalFormatting>
  <conditionalFormatting sqref="E2">
    <cfRule type="duplicateValues" dxfId="1" priority="2"/>
  </conditionalFormatting>
  <conditionalFormatting sqref="F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181A6-1C2F-413C-853E-26B1F5381FED}">
  <dimension ref="B1:J42"/>
  <sheetViews>
    <sheetView showGridLines="0" tabSelected="1" topLeftCell="A15" zoomScaleNormal="100" workbookViewId="0">
      <selection activeCell="C12" sqref="C12"/>
    </sheetView>
  </sheetViews>
  <sheetFormatPr baseColWidth="10" defaultColWidth="10.90625" defaultRowHeight="12.5" x14ac:dyDescent="0.25"/>
  <cols>
    <col min="1" max="1" width="1" style="47" customWidth="1"/>
    <col min="2" max="2" width="10.90625" style="47"/>
    <col min="3" max="3" width="17.54296875" style="47" customWidth="1"/>
    <col min="4" max="4" width="11.54296875" style="47" customWidth="1"/>
    <col min="5" max="8" width="10.90625" style="47"/>
    <col min="9" max="9" width="22.54296875" style="47" customWidth="1"/>
    <col min="10" max="10" width="14" style="47" customWidth="1"/>
    <col min="11" max="11" width="1.81640625" style="47" customWidth="1"/>
    <col min="12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101" t="s">
        <v>71</v>
      </c>
      <c r="E2" s="102"/>
      <c r="F2" s="102"/>
      <c r="G2" s="102"/>
      <c r="H2" s="102"/>
      <c r="I2" s="103"/>
      <c r="J2" s="107" t="s">
        <v>72</v>
      </c>
    </row>
    <row r="3" spans="2:10" ht="15.75" customHeight="1" thickBot="1" x14ac:dyDescent="0.3">
      <c r="B3" s="50"/>
      <c r="C3" s="51"/>
      <c r="D3" s="104"/>
      <c r="E3" s="105"/>
      <c r="F3" s="105"/>
      <c r="G3" s="105"/>
      <c r="H3" s="105"/>
      <c r="I3" s="106"/>
      <c r="J3" s="108"/>
    </row>
    <row r="4" spans="2:10" ht="13" x14ac:dyDescent="0.25">
      <c r="B4" s="50"/>
      <c r="C4" s="51"/>
      <c r="D4" s="52"/>
      <c r="E4" s="53"/>
      <c r="F4" s="53"/>
      <c r="G4" s="53"/>
      <c r="H4" s="53"/>
      <c r="I4" s="54"/>
      <c r="J4" s="55"/>
    </row>
    <row r="5" spans="2:10" ht="13" x14ac:dyDescent="0.25">
      <c r="B5" s="50"/>
      <c r="C5" s="51"/>
      <c r="D5" s="56" t="s">
        <v>73</v>
      </c>
      <c r="E5" s="57"/>
      <c r="F5" s="57"/>
      <c r="G5" s="57"/>
      <c r="H5" s="57"/>
      <c r="I5" s="58"/>
      <c r="J5" s="58" t="s">
        <v>74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47" t="str">
        <f ca="1">+CONCATENATE("Santiago de Cali, ",TEXT(TODAY(),"MMMM DD YYYY"))</f>
        <v>Santiago de Cali, abril 21 2025</v>
      </c>
      <c r="J9" s="66"/>
    </row>
    <row r="10" spans="2:10" ht="13" x14ac:dyDescent="0.3">
      <c r="B10" s="65"/>
      <c r="C10" s="67"/>
      <c r="E10" s="68"/>
      <c r="H10" s="69"/>
      <c r="J10" s="66"/>
    </row>
    <row r="11" spans="2:10" x14ac:dyDescent="0.25">
      <c r="B11" s="65"/>
      <c r="J11" s="66"/>
    </row>
    <row r="12" spans="2:10" ht="13" x14ac:dyDescent="0.3">
      <c r="B12" s="65"/>
      <c r="C12" s="67" t="s">
        <v>102</v>
      </c>
      <c r="J12" s="66"/>
    </row>
    <row r="13" spans="2:10" ht="13" x14ac:dyDescent="0.3">
      <c r="B13" s="65"/>
      <c r="C13" s="67" t="s">
        <v>103</v>
      </c>
      <c r="J13" s="66"/>
    </row>
    <row r="14" spans="2:10" x14ac:dyDescent="0.25">
      <c r="B14" s="65"/>
      <c r="J14" s="66"/>
    </row>
    <row r="15" spans="2:10" x14ac:dyDescent="0.25">
      <c r="B15" s="65"/>
      <c r="C15" s="47" t="s">
        <v>104</v>
      </c>
      <c r="J15" s="66"/>
    </row>
    <row r="16" spans="2:10" x14ac:dyDescent="0.25">
      <c r="B16" s="65"/>
      <c r="C16" s="70"/>
      <c r="J16" s="66"/>
    </row>
    <row r="17" spans="2:10" ht="13" x14ac:dyDescent="0.25">
      <c r="B17" s="65"/>
      <c r="C17" s="47" t="s">
        <v>75</v>
      </c>
      <c r="D17" s="68"/>
      <c r="H17" s="71" t="s">
        <v>76</v>
      </c>
      <c r="I17" s="72" t="s">
        <v>77</v>
      </c>
      <c r="J17" s="66"/>
    </row>
    <row r="18" spans="2:10" ht="13" x14ac:dyDescent="0.3">
      <c r="B18" s="65"/>
      <c r="C18" s="67" t="s">
        <v>78</v>
      </c>
      <c r="D18" s="67"/>
      <c r="E18" s="67"/>
      <c r="F18" s="67"/>
      <c r="H18" s="73">
        <v>2</v>
      </c>
      <c r="I18" s="74">
        <v>186757</v>
      </c>
      <c r="J18" s="66"/>
    </row>
    <row r="19" spans="2:10" x14ac:dyDescent="0.25">
      <c r="B19" s="65"/>
      <c r="C19" s="47" t="s">
        <v>79</v>
      </c>
      <c r="H19" s="75">
        <v>0</v>
      </c>
      <c r="I19" s="76">
        <v>0</v>
      </c>
      <c r="J19" s="66"/>
    </row>
    <row r="20" spans="2:10" x14ac:dyDescent="0.25">
      <c r="B20" s="65"/>
      <c r="C20" s="47" t="s">
        <v>80</v>
      </c>
      <c r="H20" s="75">
        <v>0</v>
      </c>
      <c r="I20" s="76">
        <v>0</v>
      </c>
      <c r="J20" s="66"/>
    </row>
    <row r="21" spans="2:10" x14ac:dyDescent="0.25">
      <c r="B21" s="65"/>
      <c r="C21" s="47" t="s">
        <v>81</v>
      </c>
      <c r="H21" s="75">
        <v>1</v>
      </c>
      <c r="I21" s="76">
        <v>87357</v>
      </c>
      <c r="J21" s="66"/>
    </row>
    <row r="22" spans="2:10" x14ac:dyDescent="0.25">
      <c r="B22" s="65"/>
      <c r="C22" s="47" t="s">
        <v>82</v>
      </c>
      <c r="H22" s="75">
        <v>0</v>
      </c>
      <c r="I22" s="76">
        <v>0</v>
      </c>
      <c r="J22" s="66"/>
    </row>
    <row r="23" spans="2:10" x14ac:dyDescent="0.25">
      <c r="B23" s="65"/>
      <c r="C23" s="47" t="s">
        <v>83</v>
      </c>
      <c r="H23" s="75">
        <v>0</v>
      </c>
      <c r="I23" s="76">
        <v>0</v>
      </c>
      <c r="J23" s="66"/>
    </row>
    <row r="24" spans="2:10" ht="13" thickBot="1" x14ac:dyDescent="0.3">
      <c r="B24" s="65"/>
      <c r="C24" s="47" t="s">
        <v>84</v>
      </c>
      <c r="H24" s="77">
        <v>0</v>
      </c>
      <c r="I24" s="78">
        <v>0</v>
      </c>
      <c r="J24" s="66"/>
    </row>
    <row r="25" spans="2:10" ht="13" x14ac:dyDescent="0.3">
      <c r="B25" s="65"/>
      <c r="C25" s="67" t="s">
        <v>85</v>
      </c>
      <c r="D25" s="67"/>
      <c r="E25" s="67"/>
      <c r="F25" s="67"/>
      <c r="H25" s="73">
        <f>H19+H20+H21+H22+H24+H23</f>
        <v>1</v>
      </c>
      <c r="I25" s="74">
        <f>I19+I20+I21+I22+I24+I23</f>
        <v>87357</v>
      </c>
      <c r="J25" s="66"/>
    </row>
    <row r="26" spans="2:10" x14ac:dyDescent="0.25">
      <c r="B26" s="65"/>
      <c r="C26" s="47" t="s">
        <v>86</v>
      </c>
      <c r="H26" s="75">
        <v>1</v>
      </c>
      <c r="I26" s="76">
        <v>99400</v>
      </c>
      <c r="J26" s="66"/>
    </row>
    <row r="27" spans="2:10" ht="13" thickBot="1" x14ac:dyDescent="0.3">
      <c r="B27" s="65"/>
      <c r="C27" s="47" t="s">
        <v>54</v>
      </c>
      <c r="H27" s="77">
        <v>0</v>
      </c>
      <c r="I27" s="78">
        <v>0</v>
      </c>
      <c r="J27" s="66"/>
    </row>
    <row r="28" spans="2:10" ht="13" x14ac:dyDescent="0.3">
      <c r="B28" s="65"/>
      <c r="C28" s="67" t="s">
        <v>87</v>
      </c>
      <c r="D28" s="67"/>
      <c r="E28" s="67"/>
      <c r="F28" s="67"/>
      <c r="H28" s="73">
        <f>H26+H27</f>
        <v>1</v>
      </c>
      <c r="I28" s="74">
        <f>I26+I27</f>
        <v>99400</v>
      </c>
      <c r="J28" s="66"/>
    </row>
    <row r="29" spans="2:10" ht="13.5" thickBot="1" x14ac:dyDescent="0.35">
      <c r="B29" s="65"/>
      <c r="C29" s="47" t="s">
        <v>88</v>
      </c>
      <c r="D29" s="67"/>
      <c r="E29" s="67"/>
      <c r="F29" s="67"/>
      <c r="H29" s="77">
        <v>0</v>
      </c>
      <c r="I29" s="78">
        <v>0</v>
      </c>
      <c r="J29" s="66"/>
    </row>
    <row r="30" spans="2:10" ht="13" x14ac:dyDescent="0.3">
      <c r="B30" s="65"/>
      <c r="C30" s="67" t="s">
        <v>89</v>
      </c>
      <c r="D30" s="67"/>
      <c r="E30" s="67"/>
      <c r="F30" s="67"/>
      <c r="H30" s="75">
        <f>H29</f>
        <v>0</v>
      </c>
      <c r="I30" s="76">
        <f>I29</f>
        <v>0</v>
      </c>
      <c r="J30" s="66"/>
    </row>
    <row r="31" spans="2:10" ht="13" x14ac:dyDescent="0.3">
      <c r="B31" s="65"/>
      <c r="C31" s="67"/>
      <c r="D31" s="67"/>
      <c r="E31" s="67"/>
      <c r="F31" s="67"/>
      <c r="H31" s="79"/>
      <c r="I31" s="74"/>
      <c r="J31" s="66"/>
    </row>
    <row r="32" spans="2:10" ht="13.5" thickBot="1" x14ac:dyDescent="0.35">
      <c r="B32" s="65"/>
      <c r="C32" s="67" t="s">
        <v>90</v>
      </c>
      <c r="D32" s="67"/>
      <c r="H32" s="80">
        <f>H25+H28+H30</f>
        <v>2</v>
      </c>
      <c r="I32" s="81">
        <f>I25+I28+I30</f>
        <v>186757</v>
      </c>
      <c r="J32" s="66"/>
    </row>
    <row r="33" spans="2:10" ht="13.5" thickTop="1" x14ac:dyDescent="0.3">
      <c r="B33" s="65"/>
      <c r="C33" s="67"/>
      <c r="D33" s="67"/>
      <c r="H33" s="82">
        <f>+H18-H32</f>
        <v>0</v>
      </c>
      <c r="I33" s="76">
        <f>+I18-I32</f>
        <v>0</v>
      </c>
      <c r="J33" s="66"/>
    </row>
    <row r="34" spans="2:10" x14ac:dyDescent="0.25">
      <c r="B34" s="65"/>
      <c r="G34" s="82"/>
      <c r="H34" s="82"/>
      <c r="I34" s="82"/>
      <c r="J34" s="66"/>
    </row>
    <row r="35" spans="2:10" x14ac:dyDescent="0.25">
      <c r="B35" s="65"/>
      <c r="G35" s="82"/>
      <c r="H35" s="82"/>
      <c r="I35" s="82"/>
      <c r="J35" s="66"/>
    </row>
    <row r="36" spans="2:10" ht="13" x14ac:dyDescent="0.3">
      <c r="B36" s="65"/>
      <c r="C36" s="67"/>
      <c r="G36" s="82"/>
      <c r="H36" s="82"/>
      <c r="I36" s="82"/>
      <c r="J36" s="66"/>
    </row>
    <row r="37" spans="2:10" ht="13.5" thickBot="1" x14ac:dyDescent="0.35">
      <c r="B37" s="65"/>
      <c r="C37" s="83" t="s">
        <v>105</v>
      </c>
      <c r="D37" s="84"/>
      <c r="H37" s="83" t="s">
        <v>91</v>
      </c>
      <c r="I37" s="84"/>
      <c r="J37" s="66"/>
    </row>
    <row r="38" spans="2:10" ht="13" x14ac:dyDescent="0.3">
      <c r="B38" s="65"/>
      <c r="C38" s="67" t="s">
        <v>106</v>
      </c>
      <c r="D38" s="82"/>
      <c r="H38" s="85" t="s">
        <v>92</v>
      </c>
      <c r="I38" s="82"/>
      <c r="J38" s="66"/>
    </row>
    <row r="39" spans="2:10" ht="13" x14ac:dyDescent="0.3">
      <c r="B39" s="65"/>
      <c r="C39" s="67" t="s">
        <v>107</v>
      </c>
      <c r="H39" s="67" t="s">
        <v>93</v>
      </c>
      <c r="I39" s="82"/>
      <c r="J39" s="66"/>
    </row>
    <row r="40" spans="2:10" x14ac:dyDescent="0.25">
      <c r="B40" s="65"/>
      <c r="G40" s="82"/>
      <c r="H40" s="82"/>
      <c r="I40" s="82"/>
      <c r="J40" s="66"/>
    </row>
    <row r="41" spans="2:10" ht="12.75" customHeight="1" x14ac:dyDescent="0.25">
      <c r="B41" s="65"/>
      <c r="C41" s="109" t="s">
        <v>94</v>
      </c>
      <c r="D41" s="109"/>
      <c r="E41" s="109"/>
      <c r="F41" s="109"/>
      <c r="G41" s="109"/>
      <c r="H41" s="109"/>
      <c r="I41" s="109"/>
      <c r="J41" s="66"/>
    </row>
    <row r="42" spans="2:10" ht="18.75" customHeight="1" thickBot="1" x14ac:dyDescent="0.3">
      <c r="B42" s="86"/>
      <c r="C42" s="87"/>
      <c r="D42" s="87"/>
      <c r="E42" s="87"/>
      <c r="F42" s="87"/>
      <c r="G42" s="87"/>
      <c r="H42" s="87"/>
      <c r="I42" s="87"/>
      <c r="J42" s="8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69892-A0E7-4BE2-8443-9F9CF38085CE}">
  <dimension ref="B1:J37"/>
  <sheetViews>
    <sheetView showGridLines="0" zoomScale="84" zoomScaleNormal="84" zoomScaleSheetLayoutView="100" workbookViewId="0">
      <selection activeCell="C12" sqref="C12"/>
    </sheetView>
  </sheetViews>
  <sheetFormatPr baseColWidth="10" defaultColWidth="11.453125" defaultRowHeight="12.5" x14ac:dyDescent="0.25"/>
  <cols>
    <col min="1" max="1" width="4.453125" style="47" customWidth="1"/>
    <col min="2" max="2" width="11.453125" style="47"/>
    <col min="3" max="3" width="12.81640625" style="47" customWidth="1"/>
    <col min="4" max="4" width="22" style="47" customWidth="1"/>
    <col min="5" max="8" width="11.453125" style="47"/>
    <col min="9" max="9" width="24.81640625" style="47" customWidth="1"/>
    <col min="10" max="10" width="12.54296875" style="47" customWidth="1"/>
    <col min="11" max="11" width="1.81640625" style="47" customWidth="1"/>
    <col min="12" max="16384" width="11.453125" style="47"/>
  </cols>
  <sheetData>
    <row r="1" spans="2:10" ht="18" customHeight="1" thickBot="1" x14ac:dyDescent="0.3"/>
    <row r="2" spans="2:10" ht="19.5" customHeight="1" x14ac:dyDescent="0.25">
      <c r="B2" s="48"/>
      <c r="C2" s="49"/>
      <c r="D2" s="101" t="s">
        <v>95</v>
      </c>
      <c r="E2" s="102"/>
      <c r="F2" s="102"/>
      <c r="G2" s="102"/>
      <c r="H2" s="102"/>
      <c r="I2" s="103"/>
      <c r="J2" s="107" t="s">
        <v>72</v>
      </c>
    </row>
    <row r="3" spans="2:10" ht="15.75" customHeight="1" thickBot="1" x14ac:dyDescent="0.3">
      <c r="B3" s="50"/>
      <c r="C3" s="51"/>
      <c r="D3" s="104"/>
      <c r="E3" s="105"/>
      <c r="F3" s="105"/>
      <c r="G3" s="105"/>
      <c r="H3" s="105"/>
      <c r="I3" s="106"/>
      <c r="J3" s="108"/>
    </row>
    <row r="4" spans="2:10" ht="13" x14ac:dyDescent="0.25">
      <c r="B4" s="50"/>
      <c r="C4" s="51"/>
      <c r="E4" s="53"/>
      <c r="F4" s="53"/>
      <c r="G4" s="53"/>
      <c r="H4" s="53"/>
      <c r="I4" s="54"/>
      <c r="J4" s="55"/>
    </row>
    <row r="5" spans="2:10" ht="13" x14ac:dyDescent="0.25">
      <c r="B5" s="50"/>
      <c r="C5" s="51"/>
      <c r="D5" s="110" t="s">
        <v>96</v>
      </c>
      <c r="E5" s="111"/>
      <c r="F5" s="111"/>
      <c r="G5" s="111"/>
      <c r="H5" s="111"/>
      <c r="I5" s="112"/>
      <c r="J5" s="58" t="s">
        <v>97</v>
      </c>
    </row>
    <row r="6" spans="2:10" ht="13.5" thickBot="1" x14ac:dyDescent="0.3">
      <c r="B6" s="59"/>
      <c r="C6" s="60"/>
      <c r="D6" s="61"/>
      <c r="E6" s="62"/>
      <c r="F6" s="62"/>
      <c r="G6" s="62"/>
      <c r="H6" s="62"/>
      <c r="I6" s="63"/>
      <c r="J6" s="64"/>
    </row>
    <row r="7" spans="2:10" x14ac:dyDescent="0.25">
      <c r="B7" s="65"/>
      <c r="J7" s="66"/>
    </row>
    <row r="8" spans="2:10" x14ac:dyDescent="0.25">
      <c r="B8" s="65"/>
      <c r="J8" s="66"/>
    </row>
    <row r="9" spans="2:10" x14ac:dyDescent="0.25">
      <c r="B9" s="65"/>
      <c r="C9" s="47" t="str">
        <f ca="1">+'FOR-CSA-018'!C9</f>
        <v>Santiago de Cali, abril 21 2025</v>
      </c>
      <c r="D9" s="69"/>
      <c r="E9" s="68"/>
      <c r="J9" s="66"/>
    </row>
    <row r="10" spans="2:10" ht="13" x14ac:dyDescent="0.3">
      <c r="B10" s="65"/>
      <c r="C10" s="67"/>
      <c r="J10" s="66"/>
    </row>
    <row r="11" spans="2:10" ht="13" x14ac:dyDescent="0.3">
      <c r="B11" s="65"/>
      <c r="C11" s="67" t="str">
        <f>+'FOR-CSA-018'!C12</f>
        <v>Señores : EMPRESA SOCIAL DEL ESTADO HOSPITAL REGIONAL DE DUITAMA</v>
      </c>
      <c r="J11" s="66"/>
    </row>
    <row r="12" spans="2:10" ht="13" x14ac:dyDescent="0.3">
      <c r="B12" s="65"/>
      <c r="C12" s="67" t="str">
        <f>+'FOR-CSA-018'!C13</f>
        <v>NIT: 891855438</v>
      </c>
      <c r="J12" s="66"/>
    </row>
    <row r="13" spans="2:10" x14ac:dyDescent="0.25">
      <c r="B13" s="65"/>
      <c r="J13" s="66"/>
    </row>
    <row r="14" spans="2:10" x14ac:dyDescent="0.25">
      <c r="B14" s="65"/>
      <c r="C14" s="47" t="s">
        <v>98</v>
      </c>
      <c r="J14" s="66"/>
    </row>
    <row r="15" spans="2:10" x14ac:dyDescent="0.25">
      <c r="B15" s="65"/>
      <c r="C15" s="70"/>
      <c r="J15" s="66"/>
    </row>
    <row r="16" spans="2:10" ht="13" x14ac:dyDescent="0.3">
      <c r="B16" s="65"/>
      <c r="C16" s="89"/>
      <c r="D16" s="68"/>
      <c r="H16" s="90" t="s">
        <v>76</v>
      </c>
      <c r="I16" s="90" t="s">
        <v>77</v>
      </c>
      <c r="J16" s="66"/>
    </row>
    <row r="17" spans="2:10" ht="13" x14ac:dyDescent="0.3">
      <c r="B17" s="65"/>
      <c r="C17" s="67" t="str">
        <f>+'FOR-CSA-018'!C17</f>
        <v>Con Corte al dia: 31/03/2025</v>
      </c>
      <c r="D17" s="67"/>
      <c r="E17" s="67"/>
      <c r="F17" s="67"/>
      <c r="H17" s="91">
        <f>+SUM(H18:H23)</f>
        <v>1</v>
      </c>
      <c r="I17" s="92">
        <f>+SUM(I18:I23)</f>
        <v>87357</v>
      </c>
      <c r="J17" s="66"/>
    </row>
    <row r="18" spans="2:10" x14ac:dyDescent="0.25">
      <c r="B18" s="65"/>
      <c r="C18" s="47" t="s">
        <v>79</v>
      </c>
      <c r="H18" s="93">
        <f>+'FOR-CSA-018'!H19</f>
        <v>0</v>
      </c>
      <c r="I18" s="94">
        <f>+'FOR-CSA-018'!I19</f>
        <v>0</v>
      </c>
      <c r="J18" s="66"/>
    </row>
    <row r="19" spans="2:10" x14ac:dyDescent="0.25">
      <c r="B19" s="65"/>
      <c r="C19" s="47" t="s">
        <v>80</v>
      </c>
      <c r="H19" s="93">
        <f>+'FOR-CSA-018'!H20</f>
        <v>0</v>
      </c>
      <c r="I19" s="94">
        <f>+'FOR-CSA-018'!I20</f>
        <v>0</v>
      </c>
      <c r="J19" s="66"/>
    </row>
    <row r="20" spans="2:10" x14ac:dyDescent="0.25">
      <c r="B20" s="65"/>
      <c r="C20" s="47" t="s">
        <v>81</v>
      </c>
      <c r="H20" s="93">
        <f>+'FOR-CSA-018'!H21</f>
        <v>1</v>
      </c>
      <c r="I20" s="94">
        <f>+'FOR-CSA-018'!I21</f>
        <v>87357</v>
      </c>
      <c r="J20" s="66"/>
    </row>
    <row r="21" spans="2:10" x14ac:dyDescent="0.25">
      <c r="B21" s="65"/>
      <c r="C21" s="47" t="s">
        <v>82</v>
      </c>
      <c r="H21" s="93">
        <f>+'FOR-CSA-018'!H22</f>
        <v>0</v>
      </c>
      <c r="I21" s="94">
        <f>+'FOR-CSA-018'!I22</f>
        <v>0</v>
      </c>
      <c r="J21" s="66"/>
    </row>
    <row r="22" spans="2:10" x14ac:dyDescent="0.25">
      <c r="B22" s="65"/>
      <c r="C22" s="47" t="s">
        <v>83</v>
      </c>
      <c r="H22" s="93">
        <f>+'FOR-CSA-018'!H23</f>
        <v>0</v>
      </c>
      <c r="I22" s="94">
        <f>+'FOR-CSA-018'!I23</f>
        <v>0</v>
      </c>
      <c r="J22" s="66"/>
    </row>
    <row r="23" spans="2:10" x14ac:dyDescent="0.25">
      <c r="B23" s="65"/>
      <c r="C23" s="47" t="s">
        <v>99</v>
      </c>
      <c r="H23" s="93">
        <f>+'FOR-CSA-018'!H24</f>
        <v>0</v>
      </c>
      <c r="I23" s="94">
        <f>+'FOR-CSA-018'!I24</f>
        <v>0</v>
      </c>
      <c r="J23" s="66"/>
    </row>
    <row r="24" spans="2:10" ht="13" x14ac:dyDescent="0.3">
      <c r="B24" s="65"/>
      <c r="C24" s="67" t="s">
        <v>100</v>
      </c>
      <c r="D24" s="67"/>
      <c r="E24" s="67"/>
      <c r="F24" s="67"/>
      <c r="H24" s="91">
        <f>SUM(H18:H23)</f>
        <v>1</v>
      </c>
      <c r="I24" s="92">
        <f>+SUBTOTAL(9,I18:I23)</f>
        <v>87357</v>
      </c>
      <c r="J24" s="66"/>
    </row>
    <row r="25" spans="2:10" ht="13.5" thickBot="1" x14ac:dyDescent="0.35">
      <c r="B25" s="65"/>
      <c r="C25" s="67"/>
      <c r="D25" s="67"/>
      <c r="H25" s="95"/>
      <c r="I25" s="96"/>
      <c r="J25" s="66"/>
    </row>
    <row r="26" spans="2:10" ht="13.5" thickTop="1" x14ac:dyDescent="0.3">
      <c r="B26" s="65"/>
      <c r="C26" s="67"/>
      <c r="D26" s="67"/>
      <c r="H26" s="82"/>
      <c r="I26" s="76"/>
      <c r="J26" s="66"/>
    </row>
    <row r="27" spans="2:10" ht="13" x14ac:dyDescent="0.3">
      <c r="B27" s="65"/>
      <c r="C27" s="67"/>
      <c r="D27" s="67"/>
      <c r="H27" s="82"/>
      <c r="I27" s="76"/>
      <c r="J27" s="66"/>
    </row>
    <row r="28" spans="2:10" ht="13" x14ac:dyDescent="0.3">
      <c r="B28" s="65"/>
      <c r="C28" s="67"/>
      <c r="D28" s="67"/>
      <c r="H28" s="82"/>
      <c r="I28" s="76"/>
      <c r="J28" s="66"/>
    </row>
    <row r="29" spans="2:10" x14ac:dyDescent="0.25">
      <c r="B29" s="65"/>
      <c r="G29" s="82"/>
      <c r="H29" s="82"/>
      <c r="I29" s="82"/>
      <c r="J29" s="66"/>
    </row>
    <row r="30" spans="2:10" ht="13.5" thickBot="1" x14ac:dyDescent="0.35">
      <c r="B30" s="65"/>
      <c r="C30" s="83" t="str">
        <f>+'FOR-CSA-018'!C37</f>
        <v>Jenny Cardenas</v>
      </c>
      <c r="D30" s="83"/>
      <c r="G30" s="83" t="str">
        <f>+'FOR-CSA-018'!H37</f>
        <v>Lizeth Ome G.</v>
      </c>
      <c r="H30" s="84"/>
      <c r="I30" s="82"/>
      <c r="J30" s="66"/>
    </row>
    <row r="31" spans="2:10" ht="13" x14ac:dyDescent="0.3">
      <c r="B31" s="65"/>
      <c r="C31" s="85" t="str">
        <f>+'FOR-CSA-018'!C38</f>
        <v>Lider de Cartera</v>
      </c>
      <c r="D31" s="85"/>
      <c r="G31" s="85" t="str">
        <f>+'FOR-CSA-018'!H38</f>
        <v>Cartera - Cuentas Salud</v>
      </c>
      <c r="H31" s="82"/>
      <c r="I31" s="82"/>
      <c r="J31" s="66"/>
    </row>
    <row r="32" spans="2:10" ht="13" x14ac:dyDescent="0.3">
      <c r="B32" s="65"/>
      <c r="C32" s="85" t="str">
        <f>+'FOR-CSA-018'!C39</f>
        <v>ESE HOSPITAL REGIONAL DE DUITAMA</v>
      </c>
      <c r="D32" s="85"/>
      <c r="G32" s="85" t="str">
        <f>+'FOR-CSA-018'!H39</f>
        <v>EPS Comfenalco Valle.</v>
      </c>
      <c r="H32" s="82"/>
      <c r="I32" s="82"/>
      <c r="J32" s="66"/>
    </row>
    <row r="33" spans="2:10" ht="13" x14ac:dyDescent="0.3">
      <c r="B33" s="65"/>
      <c r="C33" s="85"/>
      <c r="D33" s="85"/>
      <c r="G33" s="85"/>
      <c r="H33" s="82"/>
      <c r="I33" s="82"/>
      <c r="J33" s="66"/>
    </row>
    <row r="34" spans="2:10" ht="13" x14ac:dyDescent="0.3">
      <c r="B34" s="65"/>
      <c r="C34" s="85"/>
      <c r="D34" s="85"/>
      <c r="G34" s="85"/>
      <c r="H34" s="82"/>
      <c r="I34" s="82"/>
      <c r="J34" s="66"/>
    </row>
    <row r="35" spans="2:10" ht="14" x14ac:dyDescent="0.25">
      <c r="B35" s="65"/>
      <c r="C35" s="113" t="s">
        <v>101</v>
      </c>
      <c r="D35" s="113"/>
      <c r="E35" s="113"/>
      <c r="F35" s="113"/>
      <c r="G35" s="113"/>
      <c r="H35" s="113"/>
      <c r="I35" s="113"/>
      <c r="J35" s="66"/>
    </row>
    <row r="36" spans="2:10" ht="13" x14ac:dyDescent="0.3">
      <c r="B36" s="65"/>
      <c r="C36" s="85"/>
      <c r="D36" s="85"/>
      <c r="G36" s="85"/>
      <c r="H36" s="82"/>
      <c r="I36" s="82"/>
      <c r="J36" s="66"/>
    </row>
    <row r="37" spans="2:10" ht="18.75" customHeight="1" thickBot="1" x14ac:dyDescent="0.3">
      <c r="B37" s="86"/>
      <c r="C37" s="87"/>
      <c r="D37" s="87"/>
      <c r="E37" s="87"/>
      <c r="F37" s="87"/>
      <c r="G37" s="84"/>
      <c r="H37" s="84"/>
      <c r="I37" s="84"/>
      <c r="J37" s="88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354</dc:creator>
  <cp:lastModifiedBy>Neyla Lizeth Ome Guamanga</cp:lastModifiedBy>
  <cp:lastPrinted>2025-04-21T21:39:12Z</cp:lastPrinted>
  <dcterms:created xsi:type="dcterms:W3CDTF">2025-04-01T20:58:58Z</dcterms:created>
  <dcterms:modified xsi:type="dcterms:W3CDTF">2025-04-21T21:46:48Z</dcterms:modified>
</cp:coreProperties>
</file>