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891180134 HOSP DEPARTAMENTAL DE PITALITO\"/>
    </mc:Choice>
  </mc:AlternateContent>
  <xr:revisionPtr revIDLastSave="0" documentId="13_ncr:1_{D219958B-8D32-42C7-8760-9CCF6F8C5159}" xr6:coauthVersionLast="47" xr6:coauthVersionMax="47" xr10:uidLastSave="{00000000-0000-0000-0000-000000000000}"/>
  <bookViews>
    <workbookView xWindow="-110" yWindow="-110" windowWidth="19420" windowHeight="11500" activeTab="3" xr2:uid="{5D562318-3CCB-4A11-B389-E1D5F2997C76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CADA FACT'!$A$2:$AQ$6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5" i="2" l="1"/>
  <c r="AQ4" i="2"/>
  <c r="AP5" i="2"/>
  <c r="AP4" i="2"/>
  <c r="AI1" i="2" l="1"/>
  <c r="AH1" i="2"/>
  <c r="AG1" i="2"/>
  <c r="AF1" i="2"/>
  <c r="AE1" i="2"/>
  <c r="AD1" i="2"/>
  <c r="AC1" i="2"/>
  <c r="K1" i="2" s="1"/>
  <c r="J1" i="2"/>
  <c r="I1" i="2"/>
  <c r="L2" i="2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H25" i="3"/>
  <c r="C12" i="4"/>
  <c r="C11" i="4"/>
  <c r="C9" i="3"/>
  <c r="C9" i="4" s="1"/>
  <c r="G6" i="1"/>
  <c r="H32" i="3" l="1"/>
  <c r="H33" i="3" s="1"/>
  <c r="I32" i="3"/>
  <c r="I33" i="3" s="1"/>
  <c r="I24" i="4"/>
  <c r="H24" i="4"/>
</calcChain>
</file>

<file path=xl/sharedStrings.xml><?xml version="1.0" encoding="utf-8"?>
<sst xmlns="http://schemas.openxmlformats.org/spreadsheetml/2006/main" count="141" uniqueCount="108">
  <si>
    <t>Numero
Radicado</t>
  </si>
  <si>
    <t>Numero
Factura</t>
  </si>
  <si>
    <t>Fecha
Radicado</t>
  </si>
  <si>
    <t>Valor Inicial</t>
  </si>
  <si>
    <t>Saldo</t>
  </si>
  <si>
    <t>Fecha
Documento</t>
  </si>
  <si>
    <t>HSPE876737</t>
  </si>
  <si>
    <t>HSPE895604</t>
  </si>
  <si>
    <t>HSPE910039</t>
  </si>
  <si>
    <t>HSPE944829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</si>
  <si>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</si>
  <si>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</si>
  <si>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</si>
  <si>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</si>
  <si>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</si>
  <si>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</si>
  <si>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</si>
  <si>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</si>
  <si>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</si>
  <si>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</si>
  <si>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</si>
  <si>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</si>
  <si>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</si>
  <si>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</si>
  <si>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</si>
  <si>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</si>
  <si>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</si>
  <si>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</si>
  <si>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</si>
  <si>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</si>
  <si>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</si>
  <si>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</si>
  <si>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</si>
  <si>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</si>
  <si>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</si>
  <si>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</si>
  <si>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</si>
  <si>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</si>
  <si>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</si>
  <si>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</si>
  <si>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</si>
  <si>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</si>
  <si>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</si>
  <si>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</si>
  <si>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</si>
  <si>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</si>
  <si>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</si>
  <si>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</si>
  <si>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</si>
  <si>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</si>
  <si>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</si>
  <si>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</si>
  <si>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</si>
  <si>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</si>
  <si>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</si>
  <si>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</si>
  <si>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</si>
  <si>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</si>
  <si>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</si>
  <si>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</si>
  <si>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</si>
  <si>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</si>
  <si>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</si>
  <si>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</si>
  <si>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</si>
  <si>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</si>
  <si>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</si>
  <si>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</si>
  <si>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</si>
  <si>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</si>
  <si>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</si>
  <si>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</si>
  <si>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</si>
  <si>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</si>
  <si>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</si>
  <si>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</si>
  <si>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</si>
  <si>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</si>
  <si>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</si>
  <si>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</si>
  <si>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</si>
  <si>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</si>
  <si>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</si>
  <si>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DEPARTAMENTAL DE PITALITO</t>
  </si>
  <si>
    <t>891180134_HSPE944829</t>
  </si>
  <si>
    <t>Factura Pendiente en Programacion de pago</t>
  </si>
  <si>
    <t>Finalizada</t>
  </si>
  <si>
    <t>Corriente</t>
  </si>
  <si>
    <t>Consultas ambulatorias</t>
  </si>
  <si>
    <t>URG-2023-21</t>
  </si>
  <si>
    <t>891180134_HSPE895604</t>
  </si>
  <si>
    <t>891180134_HSPE910039</t>
  </si>
  <si>
    <t>891180134_HSPE876737</t>
  </si>
  <si>
    <t>Glosa Pendiente por Contestar IPS</t>
  </si>
  <si>
    <t>Para respuesta prestador</t>
  </si>
  <si>
    <t>SE OBJETA 883101-RESONANCIA MAGNÉTICA DE CEREBRO, NO PERTINENTE, NO JUSTIFICADA, PACIENTE SIN DEFICIT NEUROLÓGICO CON 2 DIAS DE OBSERVACIÓN Y MEJORIA DE SÍNTOMAS, CUADRO RECURRENTE. NO SE ENCUENTRA JUSTIFICACIÓN PARA TOMA DE IMAGEN POR RESONANCIA MAGNÉTICA</t>
  </si>
  <si>
    <t>GLOSA</t>
  </si>
  <si>
    <t>FACTURACION</t>
  </si>
  <si>
    <t>Urgencias</t>
  </si>
  <si>
    <t>Factura pendiente en programacion de pago</t>
  </si>
  <si>
    <t>Factura pendiente en programacion de pago - Glosa por contestar IPS</t>
  </si>
  <si>
    <t>Factura Cancelada</t>
  </si>
  <si>
    <t>Señores : HOSP DEPARTAMENTAL DE PITALITO</t>
  </si>
  <si>
    <t>NIT: 891180134</t>
  </si>
  <si>
    <t>A continuacion me permito remitir nuestra respuesta al estado de cartera presentado en la fecha: 07/04/2025</t>
  </si>
  <si>
    <t>Hector Mario Artunduaga Cleves</t>
  </si>
  <si>
    <t>Coordinador Proceso de Cartera</t>
  </si>
  <si>
    <t>ESE Hospital Departamental San Antonio de Pitalito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</si>
</sst>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&quot;$&quot;\ #,##0"/>
    <numFmt numFmtId="166" formatCode="&quot;$&quot;\ #,##0;[Red]&quot;$&quot;\ #,##0"/>
    <numFmt numFmtId="167" formatCode="[$$-240A]\ #,##0;\-[$$-240A]\ #,##0"/>
    <numFmt numFmtId="168" formatCode="_-* #,##0_-;\-* #,##0_-;_-* &quot;-&quot;??_-;_-@_-"/>
    <numFmt numFmtId="169" formatCode="_-&quot;$&quot;\ * #,##0_-;\-&quot;$&quot;\ * #,##0_-;_-&quot;$&quot;\ * &quot;-&quot;??_-;_-@_-"/>
    <numFmt numFmtId="170" formatCode="_-&quot;€&quot;\ * #,##0_-;\-&quot;€&quot;\ * #,##0_-;_-&quot;€&quot;\ 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8"/>
      <name val="Tahoma"/>
      <family val="2"/>
    </font>
    <font>
      <sz val="11"/>
      <name val="Aptos Narrow"/>
      <family val="2"/>
      <scheme val="minor"/>
    </font>
    <font>
      <sz val="8"/>
      <name val="Tahoma"/>
      <family val="2"/>
    </font>
    <font>
      <sz val="8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3" fontId="0" fillId="0" borderId="0" xfId="0" applyNumberFormat="1"/>
    <xf numFmtId="0" fontId="3" fillId="0" borderId="0" xfId="2" applyFont="1"/>
    <xf numFmtId="0" fontId="3" fillId="0" borderId="1" xfId="2" applyFont="1" applyBorder="1" applyAlignment="1">
      <alignment horizontal="centerContinuous"/>
    </xf>
    <xf numFmtId="0" fontId="3" fillId="0" borderId="2" xfId="2" applyFont="1" applyBorder="1" applyAlignment="1">
      <alignment horizontal="centerContinuous"/>
    </xf>
    <xf numFmtId="0" fontId="3" fillId="0" borderId="5" xfId="2" applyFont="1" applyBorder="1" applyAlignment="1">
      <alignment horizontal="centerContinuous"/>
    </xf>
    <xf numFmtId="0" fontId="3" fillId="0" borderId="6" xfId="2" applyFont="1" applyBorder="1" applyAlignment="1">
      <alignment horizontal="centerContinuous"/>
    </xf>
    <xf numFmtId="0" fontId="4" fillId="0" borderId="1" xfId="2" applyFont="1" applyBorder="1" applyAlignment="1">
      <alignment horizontal="centerContinuous" vertical="center"/>
    </xf>
    <xf numFmtId="0" fontId="4" fillId="0" borderId="3" xfId="2" applyFont="1" applyBorder="1" applyAlignment="1">
      <alignment horizontal="centerContinuous" vertical="center"/>
    </xf>
    <xf numFmtId="0" fontId="4" fillId="0" borderId="2" xfId="2" applyFont="1" applyBorder="1" applyAlignment="1">
      <alignment horizontal="centerContinuous" vertical="center"/>
    </xf>
    <xf numFmtId="0" fontId="4" fillId="0" borderId="4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4" fillId="0" borderId="11" xfId="2" applyFont="1" applyBorder="1" applyAlignment="1">
      <alignment horizontal="centerContinuous" vertical="center"/>
    </xf>
    <xf numFmtId="0" fontId="3" fillId="0" borderId="7" xfId="2" applyFont="1" applyBorder="1" applyAlignment="1">
      <alignment horizontal="centerContinuous"/>
    </xf>
    <xf numFmtId="0" fontId="3" fillId="0" borderId="9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 vertical="center"/>
    </xf>
    <xf numFmtId="0" fontId="4" fillId="0" borderId="9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 vertical="center"/>
    </xf>
    <xf numFmtId="0" fontId="3" fillId="0" borderId="5" xfId="2" applyFont="1" applyBorder="1"/>
    <xf numFmtId="0" fontId="3" fillId="0" borderId="6" xfId="2" applyFont="1" applyBorder="1"/>
    <xf numFmtId="0" fontId="4" fillId="0" borderId="0" xfId="2" applyFont="1"/>
    <xf numFmtId="14" fontId="3" fillId="0" borderId="0" xfId="2" applyNumberFormat="1" applyFont="1"/>
    <xf numFmtId="164" fontId="3" fillId="0" borderId="0" xfId="2" applyNumberFormat="1" applyFont="1"/>
    <xf numFmtId="14" fontId="3" fillId="0" borderId="0" xfId="2" applyNumberFormat="1" applyFont="1" applyAlignment="1">
      <alignment horizontal="left"/>
    </xf>
    <xf numFmtId="1" fontId="4" fillId="0" borderId="0" xfId="3" applyNumberFormat="1" applyFont="1" applyAlignment="1">
      <alignment horizontal="center" vertical="center"/>
    </xf>
    <xf numFmtId="165" fontId="4" fillId="0" borderId="0" xfId="2" applyNumberFormat="1" applyFont="1" applyAlignment="1">
      <alignment horizontal="center" vertical="center"/>
    </xf>
    <xf numFmtId="1" fontId="4" fillId="0" borderId="0" xfId="2" applyNumberFormat="1" applyFont="1" applyAlignment="1">
      <alignment horizontal="center"/>
    </xf>
    <xf numFmtId="166" fontId="4" fillId="0" borderId="0" xfId="2" applyNumberFormat="1" applyFont="1" applyAlignment="1">
      <alignment horizontal="right"/>
    </xf>
    <xf numFmtId="1" fontId="3" fillId="0" borderId="0" xfId="2" applyNumberFormat="1" applyFont="1" applyAlignment="1">
      <alignment horizontal="center"/>
    </xf>
    <xf numFmtId="166" fontId="3" fillId="0" borderId="0" xfId="2" applyNumberFormat="1" applyFont="1" applyAlignment="1">
      <alignment horizontal="right"/>
    </xf>
    <xf numFmtId="1" fontId="3" fillId="0" borderId="8" xfId="2" applyNumberFormat="1" applyFont="1" applyBorder="1" applyAlignment="1">
      <alignment horizontal="center"/>
    </xf>
    <xf numFmtId="166" fontId="3" fillId="0" borderId="8" xfId="2" applyNumberFormat="1" applyFont="1" applyBorder="1" applyAlignment="1">
      <alignment horizontal="right"/>
    </xf>
    <xf numFmtId="0" fontId="3" fillId="0" borderId="0" xfId="2" applyFont="1" applyAlignment="1">
      <alignment horizontal="center"/>
    </xf>
    <xf numFmtId="1" fontId="4" fillId="0" borderId="12" xfId="2" applyNumberFormat="1" applyFont="1" applyBorder="1" applyAlignment="1">
      <alignment horizontal="center"/>
    </xf>
    <xf numFmtId="166" fontId="4" fillId="0" borderId="12" xfId="2" applyNumberFormat="1" applyFont="1" applyBorder="1" applyAlignment="1">
      <alignment horizontal="right"/>
    </xf>
    <xf numFmtId="166" fontId="3" fillId="0" borderId="0" xfId="2" applyNumberFormat="1" applyFont="1"/>
    <xf numFmtId="166" fontId="4" fillId="0" borderId="8" xfId="2" applyNumberFormat="1" applyFont="1" applyBorder="1"/>
    <xf numFmtId="166" fontId="3" fillId="0" borderId="8" xfId="2" applyNumberFormat="1" applyFont="1" applyBorder="1"/>
    <xf numFmtId="166" fontId="4" fillId="0" borderId="0" xfId="2" applyNumberFormat="1" applyFont="1"/>
    <xf numFmtId="0" fontId="3" fillId="0" borderId="7" xfId="2" applyFont="1" applyBorder="1"/>
    <xf numFmtId="0" fontId="3" fillId="0" borderId="8" xfId="2" applyFont="1" applyBorder="1"/>
    <xf numFmtId="0" fontId="3" fillId="0" borderId="9" xfId="2" applyFont="1" applyBorder="1"/>
    <xf numFmtId="0" fontId="3" fillId="2" borderId="0" xfId="2" applyFont="1" applyFill="1"/>
    <xf numFmtId="0" fontId="4" fillId="0" borderId="0" xfId="2" applyFont="1" applyAlignment="1">
      <alignment horizontal="center"/>
    </xf>
    <xf numFmtId="1" fontId="4" fillId="0" borderId="0" xfId="3" applyNumberFormat="1" applyFont="1" applyAlignment="1">
      <alignment horizontal="right"/>
    </xf>
    <xf numFmtId="167" fontId="4" fillId="0" borderId="0" xfId="4" applyNumberFormat="1" applyFont="1" applyAlignment="1">
      <alignment horizontal="right"/>
    </xf>
    <xf numFmtId="1" fontId="3" fillId="0" borderId="0" xfId="3" applyNumberFormat="1" applyFont="1" applyAlignment="1">
      <alignment horizontal="right"/>
    </xf>
    <xf numFmtId="167" fontId="3" fillId="0" borderId="0" xfId="4" applyNumberFormat="1" applyFont="1" applyAlignment="1">
      <alignment horizontal="right"/>
    </xf>
    <xf numFmtId="168" fontId="3" fillId="0" borderId="12" xfId="4" applyNumberFormat="1" applyFont="1" applyBorder="1" applyAlignment="1">
      <alignment horizontal="center"/>
    </xf>
    <xf numFmtId="167" fontId="3" fillId="0" borderId="12" xfId="4" applyNumberFormat="1" applyFont="1" applyBorder="1" applyAlignment="1">
      <alignment horizontal="right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14" fontId="7" fillId="0" borderId="13" xfId="0" applyNumberFormat="1" applyFont="1" applyBorder="1" applyAlignment="1">
      <alignment horizontal="center" vertical="center" wrapText="1"/>
    </xf>
    <xf numFmtId="169" fontId="7" fillId="0" borderId="13" xfId="1" applyNumberFormat="1" applyFont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165" fontId="7" fillId="4" borderId="13" xfId="1" applyNumberFormat="1" applyFont="1" applyFill="1" applyBorder="1" applyAlignment="1">
      <alignment horizontal="center" vertical="center" wrapText="1"/>
    </xf>
    <xf numFmtId="0" fontId="7" fillId="4" borderId="13" xfId="1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14" fontId="7" fillId="5" borderId="13" xfId="0" applyNumberFormat="1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170" fontId="7" fillId="3" borderId="13" xfId="1" applyNumberFormat="1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8" fillId="0" borderId="0" xfId="0" applyFont="1"/>
    <xf numFmtId="0" fontId="9" fillId="2" borderId="13" xfId="0" applyFont="1" applyFill="1" applyBorder="1" applyAlignment="1">
      <alignment horizontal="center" vertical="center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>
      <alignment horizontal="left" vertical="center"/>
    </xf>
    <xf numFmtId="14" fontId="9" fillId="2" borderId="13" xfId="0" applyNumberFormat="1" applyFont="1" applyFill="1" applyBorder="1" applyAlignment="1">
      <alignment horizontal="center" vertical="center"/>
    </xf>
    <xf numFmtId="169" fontId="9" fillId="2" borderId="13" xfId="1" applyNumberFormat="1" applyFont="1" applyFill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1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65" fontId="10" fillId="0" borderId="0" xfId="1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4" fontId="10" fillId="0" borderId="0" xfId="0" applyNumberFormat="1" applyFont="1" applyAlignment="1">
      <alignment vertical="center"/>
    </xf>
    <xf numFmtId="165" fontId="10" fillId="0" borderId="0" xfId="0" applyNumberFormat="1" applyFont="1"/>
    <xf numFmtId="165" fontId="10" fillId="0" borderId="0" xfId="1" applyNumberFormat="1" applyFont="1"/>
    <xf numFmtId="0" fontId="4" fillId="0" borderId="1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5">
    <cellStyle name="Millares 2 2" xfId="4" xr:uid="{B844C3D5-FF65-4EE1-8733-C6D1C09EAB16}"/>
    <cellStyle name="Millares 3" xfId="3" xr:uid="{B7715985-5017-4D92-97F6-488D5AEE371D}"/>
    <cellStyle name="Moneda" xfId="1" builtinId="4"/>
    <cellStyle name="Normal" xfId="0" builtinId="0"/>
    <cellStyle name="Normal 2 2" xfId="2" xr:uid="{3DEE4A9B-EECF-4A4C-935A-18F8CA664DC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67203DA-E6DE-4D9F-A78F-C78F1F520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0D38A17-69B9-4239-BEE2-C616792D8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AA09FF0-861D-4AFA-B2D3-11E50592B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A0F45A6-73C5-4DC8-AEAF-54B490D18D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PITALITO.XLS" TargetMode="External"/><Relationship Id="rId1" Type="http://schemas.openxmlformats.org/officeDocument/2006/relationships/externalLinkPath" Target="file:///C:\Users\nlomeg\Desktop\PITALI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PITALITO"/>
    </sheetNames>
    <sheetDataSet>
      <sheetData sheetId="0">
        <row r="1">
          <cell r="F1" t="str">
            <v>Clase</v>
          </cell>
          <cell r="G1" t="str">
            <v>TF</v>
          </cell>
        </row>
        <row r="3">
          <cell r="F3" t="str">
            <v>Doc.comp.</v>
          </cell>
          <cell r="G3" t="str">
            <v>Compens/</v>
          </cell>
          <cell r="H3" t="str">
            <v>ID</v>
          </cell>
          <cell r="I3" t="str">
            <v>Suma de  Importe en ML</v>
          </cell>
        </row>
        <row r="4">
          <cell r="F4">
            <v>2201561969</v>
          </cell>
          <cell r="G4">
            <v>45595</v>
          </cell>
          <cell r="H4" t="str">
            <v>(en blanco)</v>
          </cell>
          <cell r="I4">
            <v>640350</v>
          </cell>
        </row>
        <row r="5">
          <cell r="F5">
            <v>2201566798</v>
          </cell>
          <cell r="G5">
            <v>45623</v>
          </cell>
          <cell r="H5" t="str">
            <v>(en blanco)</v>
          </cell>
          <cell r="I5">
            <v>543700</v>
          </cell>
        </row>
        <row r="6">
          <cell r="F6">
            <v>2201605229</v>
          </cell>
          <cell r="G6">
            <v>45747</v>
          </cell>
          <cell r="H6" t="str">
            <v>(en blanco)</v>
          </cell>
          <cell r="I6">
            <v>480900</v>
          </cell>
        </row>
        <row r="7">
          <cell r="F7" t="str">
            <v>Total general</v>
          </cell>
          <cell r="I7">
            <v>1664950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1B65B-997B-4CEE-8B55-F55AB465496A}">
  <dimension ref="B1:G6"/>
  <sheetViews>
    <sheetView workbookViewId="0">
      <selection activeCell="E10" sqref="E10"/>
    </sheetView>
  </sheetViews>
  <sheetFormatPr baseColWidth="10" defaultRowHeight="14.5" x14ac:dyDescent="0.35"/>
  <sheetData>
    <row r="1" spans="2:7" ht="29" x14ac:dyDescent="0.35">
      <c r="B1" s="1" t="s">
        <v>0</v>
      </c>
      <c r="C1" s="1" t="s">
        <v>1</v>
      </c>
      <c r="D1" s="1" t="s">
        <v>5</v>
      </c>
      <c r="E1" s="1" t="s">
        <v>2</v>
      </c>
      <c r="F1" s="1" t="s">
        <v>3</v>
      </c>
      <c r="G1" t="s">
        <v>4</v>
      </c>
    </row>
    <row r="2" spans="2:7" x14ac:dyDescent="0.35">
      <c r="B2">
        <v>45686</v>
      </c>
      <c r="C2" t="s">
        <v>6</v>
      </c>
      <c r="D2" s="2">
        <v>45568</v>
      </c>
      <c r="E2" s="2">
        <v>45628</v>
      </c>
      <c r="F2" s="3">
        <v>5318650</v>
      </c>
      <c r="G2" s="3">
        <v>3548700</v>
      </c>
    </row>
    <row r="3" spans="2:7" x14ac:dyDescent="0.35">
      <c r="B3">
        <v>45822</v>
      </c>
      <c r="C3" t="s">
        <v>7</v>
      </c>
      <c r="D3" s="2">
        <v>45598</v>
      </c>
      <c r="E3" s="2">
        <v>45632</v>
      </c>
      <c r="F3" s="3">
        <v>392700</v>
      </c>
      <c r="G3" s="3">
        <v>392700</v>
      </c>
    </row>
    <row r="4" spans="2:7" x14ac:dyDescent="0.35">
      <c r="B4">
        <v>46090</v>
      </c>
      <c r="C4" t="s">
        <v>8</v>
      </c>
      <c r="D4" s="2">
        <v>45622</v>
      </c>
      <c r="E4" s="2">
        <v>45659</v>
      </c>
      <c r="F4" s="3">
        <v>88200</v>
      </c>
      <c r="G4" s="3">
        <v>88200</v>
      </c>
    </row>
    <row r="5" spans="2:7" x14ac:dyDescent="0.35">
      <c r="B5">
        <v>46320</v>
      </c>
      <c r="C5" t="s">
        <v>9</v>
      </c>
      <c r="D5" s="2">
        <v>45684</v>
      </c>
      <c r="E5" s="2">
        <v>45695</v>
      </c>
      <c r="F5" s="3">
        <v>86984</v>
      </c>
      <c r="G5" s="3">
        <v>86984</v>
      </c>
    </row>
    <row r="6" spans="2:7" x14ac:dyDescent="0.35">
      <c r="G6" s="3">
        <f>SUM(G2:G5)</f>
        <v>4116584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8CC8C-4865-4889-8BF5-2151B94033A5}">
  <dimension ref="A1:AQ6"/>
  <sheetViews>
    <sheetView topLeftCell="O1" workbookViewId="0">
      <selection activeCell="X6" sqref="X6"/>
    </sheetView>
  </sheetViews>
  <sheetFormatPr baseColWidth="10" defaultRowHeight="14.5" x14ac:dyDescent="0.35"/>
  <cols>
    <col min="11" max="11" width="11.54296875" bestFit="1" customWidth="1"/>
    <col min="12" max="12" width="20.6328125" customWidth="1"/>
    <col min="23" max="23" width="11.54296875" customWidth="1"/>
    <col min="33" max="33" width="13.81640625" customWidth="1"/>
    <col min="34" max="34" width="11.90625" bestFit="1" customWidth="1"/>
    <col min="35" max="35" width="14.36328125" customWidth="1"/>
    <col min="38" max="38" width="11.90625" bestFit="1" customWidth="1"/>
    <col min="41" max="41" width="13.26953125" customWidth="1"/>
    <col min="43" max="43" width="13.453125" customWidth="1"/>
  </cols>
  <sheetData>
    <row r="1" spans="1:43" x14ac:dyDescent="0.35">
      <c r="A1" s="75">
        <v>45747</v>
      </c>
      <c r="B1" s="76"/>
      <c r="C1" s="76"/>
      <c r="D1" s="76"/>
      <c r="E1" s="76"/>
      <c r="F1" s="76"/>
      <c r="G1" s="77"/>
      <c r="H1" s="77"/>
      <c r="I1" s="78">
        <f>+SUBTOTAL(9,I3:I26698)</f>
        <v>5886534</v>
      </c>
      <c r="J1" s="78">
        <f>+SUBTOTAL(9,J3:J26698)</f>
        <v>4116584</v>
      </c>
      <c r="K1" s="79">
        <f>+J1-SUM(AC1:AK1)</f>
        <v>0</v>
      </c>
      <c r="L1" s="80"/>
      <c r="M1" s="80"/>
      <c r="N1" s="81"/>
      <c r="O1" s="81"/>
      <c r="P1" s="81"/>
      <c r="Q1" s="80"/>
      <c r="R1" s="80"/>
      <c r="S1" s="78"/>
      <c r="T1" s="78"/>
      <c r="U1" s="78"/>
      <c r="V1" s="80"/>
      <c r="W1" s="80"/>
      <c r="X1" s="80"/>
      <c r="Y1" s="80"/>
      <c r="Z1" s="78"/>
      <c r="AA1" s="78"/>
      <c r="AB1" s="78"/>
      <c r="AC1" s="78">
        <f t="shared" ref="AC1:AI1" si="0">+SUBTOTAL(9,AC3:AC26698)</f>
        <v>480900</v>
      </c>
      <c r="AD1" s="78">
        <f t="shared" si="0"/>
        <v>0</v>
      </c>
      <c r="AE1" s="78">
        <f t="shared" si="0"/>
        <v>0</v>
      </c>
      <c r="AF1" s="78">
        <f t="shared" si="0"/>
        <v>0</v>
      </c>
      <c r="AG1" s="78">
        <f t="shared" si="0"/>
        <v>0</v>
      </c>
      <c r="AH1" s="78">
        <f t="shared" si="0"/>
        <v>3548700</v>
      </c>
      <c r="AI1" s="78">
        <f t="shared" si="0"/>
        <v>86984</v>
      </c>
      <c r="AJ1" s="82"/>
      <c r="AK1" s="82"/>
      <c r="AL1" s="82"/>
      <c r="AM1" s="83"/>
    </row>
    <row r="2" spans="1:43" s="67" customFormat="1" ht="30" x14ac:dyDescent="0.35">
      <c r="A2" s="54" t="s">
        <v>42</v>
      </c>
      <c r="B2" s="54" t="s">
        <v>43</v>
      </c>
      <c r="C2" s="54" t="s">
        <v>44</v>
      </c>
      <c r="D2" s="54" t="s">
        <v>45</v>
      </c>
      <c r="E2" s="55" t="s">
        <v>46</v>
      </c>
      <c r="F2" s="54" t="s">
        <v>47</v>
      </c>
      <c r="G2" s="56" t="s">
        <v>48</v>
      </c>
      <c r="H2" s="56" t="s">
        <v>49</v>
      </c>
      <c r="I2" s="57" t="s">
        <v>50</v>
      </c>
      <c r="J2" s="57" t="s">
        <v>51</v>
      </c>
      <c r="K2" s="58" t="s">
        <v>52</v>
      </c>
      <c r="L2" s="59" t="str">
        <f ca="1">+CONCATENATE("ESTADO EPS ",TEXT(TODAY(),"DD-MM-YYYY"))</f>
        <v>ESTADO EPS 22-04-2025</v>
      </c>
      <c r="M2" s="60" t="s">
        <v>53</v>
      </c>
      <c r="N2" s="61" t="s">
        <v>54</v>
      </c>
      <c r="O2" s="62" t="s">
        <v>55</v>
      </c>
      <c r="P2" s="63" t="s">
        <v>56</v>
      </c>
      <c r="Q2" s="63" t="s">
        <v>57</v>
      </c>
      <c r="R2" s="63" t="s">
        <v>58</v>
      </c>
      <c r="S2" s="63" t="s">
        <v>59</v>
      </c>
      <c r="T2" s="62" t="s">
        <v>60</v>
      </c>
      <c r="U2" s="62" t="s">
        <v>61</v>
      </c>
      <c r="V2" s="64" t="s">
        <v>64</v>
      </c>
      <c r="W2" s="64" t="s">
        <v>65</v>
      </c>
      <c r="X2" s="64" t="s">
        <v>66</v>
      </c>
      <c r="Y2" s="64" t="s">
        <v>67</v>
      </c>
      <c r="Z2" s="64" t="s">
        <v>68</v>
      </c>
      <c r="AA2" s="64" t="s">
        <v>69</v>
      </c>
      <c r="AB2" s="64" t="s">
        <v>70</v>
      </c>
      <c r="AC2" s="65" t="s">
        <v>71</v>
      </c>
      <c r="AD2" s="65" t="s">
        <v>72</v>
      </c>
      <c r="AE2" s="65" t="s">
        <v>73</v>
      </c>
      <c r="AF2" s="65" t="s">
        <v>63</v>
      </c>
      <c r="AG2" s="65" t="s">
        <v>74</v>
      </c>
      <c r="AH2" s="65" t="s">
        <v>62</v>
      </c>
      <c r="AI2" s="65" t="s">
        <v>75</v>
      </c>
      <c r="AJ2" s="65" t="s">
        <v>26</v>
      </c>
      <c r="AK2" s="65" t="s">
        <v>76</v>
      </c>
      <c r="AL2" s="66" t="s">
        <v>77</v>
      </c>
      <c r="AM2" s="66" t="s">
        <v>78</v>
      </c>
      <c r="AN2" s="66" t="s">
        <v>79</v>
      </c>
      <c r="AO2" s="66" t="s">
        <v>80</v>
      </c>
      <c r="AP2" s="66" t="s">
        <v>81</v>
      </c>
      <c r="AQ2" s="66" t="s">
        <v>82</v>
      </c>
    </row>
    <row r="3" spans="1:43" s="74" customFormat="1" x14ac:dyDescent="0.35">
      <c r="A3" s="68">
        <v>891180134</v>
      </c>
      <c r="B3" s="69" t="s">
        <v>83</v>
      </c>
      <c r="C3" s="68"/>
      <c r="D3" s="68" t="s">
        <v>9</v>
      </c>
      <c r="E3" s="70" t="s">
        <v>9</v>
      </c>
      <c r="F3" s="68" t="s">
        <v>84</v>
      </c>
      <c r="G3" s="71">
        <v>45684</v>
      </c>
      <c r="H3" s="71">
        <v>45695</v>
      </c>
      <c r="I3" s="72">
        <v>86984</v>
      </c>
      <c r="J3" s="72">
        <v>86984</v>
      </c>
      <c r="K3" s="68" t="e">
        <v>#N/A</v>
      </c>
      <c r="L3" s="68" t="s">
        <v>85</v>
      </c>
      <c r="M3" s="72">
        <v>86984</v>
      </c>
      <c r="N3" s="68">
        <v>1222564585</v>
      </c>
      <c r="O3" s="68" t="s">
        <v>86</v>
      </c>
      <c r="P3" s="71">
        <v>45684</v>
      </c>
      <c r="Q3" s="71">
        <v>45695</v>
      </c>
      <c r="R3" s="71">
        <v>45701</v>
      </c>
      <c r="S3" s="71"/>
      <c r="T3" s="73">
        <v>-45701</v>
      </c>
      <c r="U3" s="73" t="s">
        <v>87</v>
      </c>
      <c r="V3" s="68">
        <v>0</v>
      </c>
      <c r="W3" s="68"/>
      <c r="X3" s="68"/>
      <c r="Y3" s="68"/>
      <c r="Z3" s="68" t="s">
        <v>88</v>
      </c>
      <c r="AA3" s="68"/>
      <c r="AB3" s="68" t="s">
        <v>89</v>
      </c>
      <c r="AC3" s="68">
        <v>0</v>
      </c>
      <c r="AD3" s="68">
        <v>0</v>
      </c>
      <c r="AE3" s="68">
        <v>0</v>
      </c>
      <c r="AF3" s="68">
        <v>0</v>
      </c>
      <c r="AG3" s="68">
        <v>0</v>
      </c>
      <c r="AH3" s="68">
        <v>0</v>
      </c>
      <c r="AI3" s="72">
        <v>86984</v>
      </c>
      <c r="AJ3" s="68">
        <v>0</v>
      </c>
      <c r="AK3" s="68">
        <v>0</v>
      </c>
      <c r="AL3" s="68">
        <v>0</v>
      </c>
      <c r="AM3" s="68">
        <v>0</v>
      </c>
      <c r="AN3" s="68"/>
      <c r="AO3" s="68"/>
      <c r="AP3" s="68"/>
      <c r="AQ3" s="68">
        <v>0</v>
      </c>
    </row>
    <row r="4" spans="1:43" s="74" customFormat="1" x14ac:dyDescent="0.35">
      <c r="A4" s="68">
        <v>891180134</v>
      </c>
      <c r="B4" s="69" t="s">
        <v>83</v>
      </c>
      <c r="C4" s="68"/>
      <c r="D4" s="68" t="s">
        <v>7</v>
      </c>
      <c r="E4" s="70" t="s">
        <v>7</v>
      </c>
      <c r="F4" s="68" t="s">
        <v>90</v>
      </c>
      <c r="G4" s="71">
        <v>45598</v>
      </c>
      <c r="H4" s="71">
        <v>45632</v>
      </c>
      <c r="I4" s="72">
        <v>392700</v>
      </c>
      <c r="J4" s="72">
        <v>392700</v>
      </c>
      <c r="K4" s="68" t="s">
        <v>99</v>
      </c>
      <c r="L4" s="68" t="s">
        <v>101</v>
      </c>
      <c r="M4" s="68">
        <v>0</v>
      </c>
      <c r="N4" s="68"/>
      <c r="O4" s="68" t="s">
        <v>86</v>
      </c>
      <c r="P4" s="71">
        <v>45598</v>
      </c>
      <c r="Q4" s="71">
        <v>45632</v>
      </c>
      <c r="R4" s="71">
        <v>45639</v>
      </c>
      <c r="S4" s="71"/>
      <c r="T4" s="73">
        <v>-45639</v>
      </c>
      <c r="U4" s="73" t="s">
        <v>87</v>
      </c>
      <c r="V4" s="68">
        <v>0</v>
      </c>
      <c r="W4" s="68"/>
      <c r="X4" s="68"/>
      <c r="Y4" s="68"/>
      <c r="Z4" s="68" t="s">
        <v>88</v>
      </c>
      <c r="AA4" s="68"/>
      <c r="AB4" s="68" t="s">
        <v>89</v>
      </c>
      <c r="AC4" s="72">
        <v>392700</v>
      </c>
      <c r="AD4" s="68">
        <v>0</v>
      </c>
      <c r="AE4" s="68">
        <v>0</v>
      </c>
      <c r="AF4" s="68">
        <v>0</v>
      </c>
      <c r="AG4" s="68">
        <v>0</v>
      </c>
      <c r="AH4" s="68">
        <v>0</v>
      </c>
      <c r="AI4" s="68">
        <v>0</v>
      </c>
      <c r="AJ4" s="68">
        <v>0</v>
      </c>
      <c r="AK4" s="68">
        <v>0</v>
      </c>
      <c r="AL4" s="72">
        <v>392700</v>
      </c>
      <c r="AM4" s="68">
        <v>0</v>
      </c>
      <c r="AN4" s="68">
        <v>2201605229</v>
      </c>
      <c r="AO4" s="71">
        <v>45747</v>
      </c>
      <c r="AP4" s="68" t="str">
        <f>VLOOKUP($AN4,[3]Hoja1!$F$1:$I$7,3,0)</f>
        <v>(en blanco)</v>
      </c>
      <c r="AQ4" s="72">
        <f>VLOOKUP($AN4,[3]Hoja1!$F$1:$I$7,4,0)</f>
        <v>480900</v>
      </c>
    </row>
    <row r="5" spans="1:43" s="74" customFormat="1" x14ac:dyDescent="0.35">
      <c r="A5" s="68">
        <v>891180134</v>
      </c>
      <c r="B5" s="69" t="s">
        <v>83</v>
      </c>
      <c r="C5" s="68"/>
      <c r="D5" s="68" t="s">
        <v>8</v>
      </c>
      <c r="E5" s="70" t="s">
        <v>8</v>
      </c>
      <c r="F5" s="68" t="s">
        <v>91</v>
      </c>
      <c r="G5" s="71">
        <v>45622</v>
      </c>
      <c r="H5" s="71">
        <v>45659</v>
      </c>
      <c r="I5" s="72">
        <v>88200</v>
      </c>
      <c r="J5" s="72">
        <v>88200</v>
      </c>
      <c r="K5" s="68" t="s">
        <v>99</v>
      </c>
      <c r="L5" s="68" t="s">
        <v>101</v>
      </c>
      <c r="M5" s="68">
        <v>0</v>
      </c>
      <c r="N5" s="68"/>
      <c r="O5" s="68" t="s">
        <v>86</v>
      </c>
      <c r="P5" s="71">
        <v>45622</v>
      </c>
      <c r="Q5" s="71">
        <v>45659</v>
      </c>
      <c r="R5" s="71">
        <v>45671</v>
      </c>
      <c r="S5" s="71"/>
      <c r="T5" s="73">
        <v>-45671</v>
      </c>
      <c r="U5" s="73" t="s">
        <v>87</v>
      </c>
      <c r="V5" s="68">
        <v>0</v>
      </c>
      <c r="W5" s="68"/>
      <c r="X5" s="68"/>
      <c r="Y5" s="68"/>
      <c r="Z5" s="68" t="s">
        <v>88</v>
      </c>
      <c r="AA5" s="68"/>
      <c r="AB5" s="68" t="s">
        <v>89</v>
      </c>
      <c r="AC5" s="72">
        <v>88200</v>
      </c>
      <c r="AD5" s="68">
        <v>0</v>
      </c>
      <c r="AE5" s="68">
        <v>0</v>
      </c>
      <c r="AF5" s="68">
        <v>0</v>
      </c>
      <c r="AG5" s="68">
        <v>0</v>
      </c>
      <c r="AH5" s="68">
        <v>0</v>
      </c>
      <c r="AI5" s="68">
        <v>0</v>
      </c>
      <c r="AJ5" s="68">
        <v>0</v>
      </c>
      <c r="AK5" s="68">
        <v>0</v>
      </c>
      <c r="AL5" s="72">
        <v>88200</v>
      </c>
      <c r="AM5" s="68">
        <v>0</v>
      </c>
      <c r="AN5" s="68">
        <v>2201605229</v>
      </c>
      <c r="AO5" s="71">
        <v>45747</v>
      </c>
      <c r="AP5" s="68" t="str">
        <f>VLOOKUP($AN5,[3]Hoja1!$F$1:$I$7,3,0)</f>
        <v>(en blanco)</v>
      </c>
      <c r="AQ5" s="72">
        <f>VLOOKUP($AN5,[3]Hoja1!$F$1:$I$7,4,0)</f>
        <v>480900</v>
      </c>
    </row>
    <row r="6" spans="1:43" s="74" customFormat="1" x14ac:dyDescent="0.35">
      <c r="A6" s="68">
        <v>891180134</v>
      </c>
      <c r="B6" s="69" t="s">
        <v>83</v>
      </c>
      <c r="C6" s="68"/>
      <c r="D6" s="68" t="s">
        <v>6</v>
      </c>
      <c r="E6" s="70" t="s">
        <v>6</v>
      </c>
      <c r="F6" s="68" t="s">
        <v>92</v>
      </c>
      <c r="G6" s="71">
        <v>45568</v>
      </c>
      <c r="H6" s="71">
        <v>45628</v>
      </c>
      <c r="I6" s="72">
        <v>5318650</v>
      </c>
      <c r="J6" s="72">
        <v>3548700</v>
      </c>
      <c r="K6" s="68" t="s">
        <v>100</v>
      </c>
      <c r="L6" s="68" t="s">
        <v>93</v>
      </c>
      <c r="M6" s="68">
        <v>0</v>
      </c>
      <c r="N6" s="68"/>
      <c r="O6" s="68" t="s">
        <v>94</v>
      </c>
      <c r="P6" s="71">
        <v>45568</v>
      </c>
      <c r="Q6" s="71">
        <v>45628</v>
      </c>
      <c r="R6" s="71">
        <v>45688</v>
      </c>
      <c r="S6" s="71"/>
      <c r="T6" s="73">
        <v>-45688</v>
      </c>
      <c r="U6" s="73" t="s">
        <v>87</v>
      </c>
      <c r="V6" s="72">
        <v>3548700</v>
      </c>
      <c r="W6" s="68" t="s">
        <v>96</v>
      </c>
      <c r="X6" s="68" t="s">
        <v>95</v>
      </c>
      <c r="Y6" s="68" t="s">
        <v>97</v>
      </c>
      <c r="Z6" s="68" t="s">
        <v>98</v>
      </c>
      <c r="AA6" s="68" t="s">
        <v>98</v>
      </c>
      <c r="AB6" s="68" t="s">
        <v>89</v>
      </c>
      <c r="AC6" s="68">
        <v>0</v>
      </c>
      <c r="AD6" s="68">
        <v>0</v>
      </c>
      <c r="AE6" s="68">
        <v>0</v>
      </c>
      <c r="AF6" s="68">
        <v>0</v>
      </c>
      <c r="AG6" s="68">
        <v>0</v>
      </c>
      <c r="AH6" s="72">
        <v>3548700</v>
      </c>
      <c r="AI6" s="68">
        <v>0</v>
      </c>
      <c r="AJ6" s="68">
        <v>0</v>
      </c>
      <c r="AK6" s="68">
        <v>0</v>
      </c>
      <c r="AL6" s="72">
        <v>1769950</v>
      </c>
      <c r="AM6" s="68">
        <v>0</v>
      </c>
      <c r="AN6" s="68">
        <v>4800067273</v>
      </c>
      <c r="AO6" s="71">
        <v>45701</v>
      </c>
      <c r="AP6" s="68"/>
      <c r="AQ6" s="68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10"/>
    <protectedRange algorithmName="SHA-512" hashValue="9+ah9tJAD1d4FIK7boMSAp9ZhkqWOsKcliwsS35JSOsk0Aea+c/2yFVjBeVDsv7trYxT+iUP9dPVCIbjcjaMoQ==" saltValue="Z7GArlXd1BdcXotzmJqK/w==" spinCount="100000" sqref="A4:B4" name="Rango1_10_1"/>
    <protectedRange algorithmName="SHA-512" hashValue="9+ah9tJAD1d4FIK7boMSAp9ZhkqWOsKcliwsS35JSOsk0Aea+c/2yFVjBeVDsv7trYxT+iUP9dPVCIbjcjaMoQ==" saltValue="Z7GArlXd1BdcXotzmJqK/w==" spinCount="100000" sqref="A5:B5" name="Rango1_10_2"/>
    <protectedRange algorithmName="SHA-512" hashValue="9+ah9tJAD1d4FIK7boMSAp9ZhkqWOsKcliwsS35JSOsk0Aea+c/2yFVjBeVDsv7trYxT+iUP9dPVCIbjcjaMoQ==" saltValue="Z7GArlXd1BdcXotzmJqK/w==" spinCount="100000" sqref="A6:B6" name="Rango1_10_3"/>
  </protectedRanges>
  <autoFilter ref="A2:AQ6" xr:uid="{61E8CC8C-4865-4889-8BF5-2151B94033A5}"/>
  <conditionalFormatting sqref="E1">
    <cfRule type="duplicateValues" dxfId="1" priority="1"/>
  </conditionalFormatting>
  <conditionalFormatting sqref="E2">
    <cfRule type="duplicateValues" dxfId="0" priority="3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BB20C-0A28-4B14-A57C-AE0583D51C80}">
  <dimension ref="B1:J42"/>
  <sheetViews>
    <sheetView showGridLines="0" topLeftCell="A7" zoomScaleNormal="100" workbookViewId="0">
      <selection activeCell="E28" sqref="E28"/>
    </sheetView>
  </sheetViews>
  <sheetFormatPr baseColWidth="10" defaultColWidth="10.90625" defaultRowHeight="12.5" x14ac:dyDescent="0.25"/>
  <cols>
    <col min="1" max="1" width="1" style="4" customWidth="1"/>
    <col min="2" max="2" width="10.90625" style="4"/>
    <col min="3" max="3" width="17.54296875" style="4" customWidth="1"/>
    <col min="4" max="4" width="11.54296875" style="4" customWidth="1"/>
    <col min="5" max="8" width="10.90625" style="4"/>
    <col min="9" max="9" width="22.54296875" style="4" customWidth="1"/>
    <col min="10" max="10" width="14" style="4" customWidth="1"/>
    <col min="11" max="11" width="1.81640625" style="4" customWidth="1"/>
    <col min="12" max="16384" width="10.90625" style="4"/>
  </cols>
  <sheetData>
    <row r="1" spans="2:10" ht="6" customHeight="1" thickBot="1" x14ac:dyDescent="0.3"/>
    <row r="2" spans="2:10" ht="19.5" customHeight="1" x14ac:dyDescent="0.25">
      <c r="B2" s="5"/>
      <c r="C2" s="6"/>
      <c r="D2" s="84" t="s">
        <v>10</v>
      </c>
      <c r="E2" s="85"/>
      <c r="F2" s="85"/>
      <c r="G2" s="85"/>
      <c r="H2" s="85"/>
      <c r="I2" s="86"/>
      <c r="J2" s="90" t="s">
        <v>11</v>
      </c>
    </row>
    <row r="3" spans="2:10" ht="15.75" customHeight="1" thickBot="1" x14ac:dyDescent="0.3">
      <c r="B3" s="7"/>
      <c r="C3" s="8"/>
      <c r="D3" s="87"/>
      <c r="E3" s="88"/>
      <c r="F3" s="88"/>
      <c r="G3" s="88"/>
      <c r="H3" s="88"/>
      <c r="I3" s="89"/>
      <c r="J3" s="91"/>
    </row>
    <row r="4" spans="2:10" ht="13" x14ac:dyDescent="0.25">
      <c r="B4" s="7"/>
      <c r="C4" s="8"/>
      <c r="D4" s="9"/>
      <c r="E4" s="10"/>
      <c r="F4" s="10"/>
      <c r="G4" s="10"/>
      <c r="H4" s="10"/>
      <c r="I4" s="11"/>
      <c r="J4" s="12"/>
    </row>
    <row r="5" spans="2:10" ht="13" x14ac:dyDescent="0.25">
      <c r="B5" s="7"/>
      <c r="C5" s="8"/>
      <c r="D5" s="13" t="s">
        <v>12</v>
      </c>
      <c r="E5" s="14"/>
      <c r="F5" s="14"/>
      <c r="G5" s="14"/>
      <c r="H5" s="14"/>
      <c r="I5" s="15"/>
      <c r="J5" s="15" t="s">
        <v>13</v>
      </c>
    </row>
    <row r="6" spans="2:10" ht="13.5" thickBot="1" x14ac:dyDescent="0.3">
      <c r="B6" s="16"/>
      <c r="C6" s="17"/>
      <c r="D6" s="18"/>
      <c r="E6" s="19"/>
      <c r="F6" s="19"/>
      <c r="G6" s="19"/>
      <c r="H6" s="19"/>
      <c r="I6" s="20"/>
      <c r="J6" s="21"/>
    </row>
    <row r="7" spans="2:10" x14ac:dyDescent="0.25">
      <c r="B7" s="22"/>
      <c r="J7" s="23"/>
    </row>
    <row r="8" spans="2:10" x14ac:dyDescent="0.25">
      <c r="B8" s="22"/>
      <c r="J8" s="23"/>
    </row>
    <row r="9" spans="2:10" x14ac:dyDescent="0.25">
      <c r="B9" s="22"/>
      <c r="C9" s="4" t="str">
        <f ca="1">+CONCATENATE("Santiago de Cali, ",TEXT(TODAY(),"MMMM DD YYYY"))</f>
        <v>Santiago de Cali, abril 22 2025</v>
      </c>
      <c r="J9" s="23"/>
    </row>
    <row r="10" spans="2:10" ht="13" x14ac:dyDescent="0.3">
      <c r="B10" s="22"/>
      <c r="C10" s="24"/>
      <c r="E10" s="25"/>
      <c r="H10" s="26"/>
      <c r="J10" s="23"/>
    </row>
    <row r="11" spans="2:10" x14ac:dyDescent="0.25">
      <c r="B11" s="22"/>
      <c r="J11" s="23"/>
    </row>
    <row r="12" spans="2:10" ht="13" x14ac:dyDescent="0.3">
      <c r="B12" s="22"/>
      <c r="C12" s="24" t="s">
        <v>102</v>
      </c>
      <c r="J12" s="23"/>
    </row>
    <row r="13" spans="2:10" ht="13" x14ac:dyDescent="0.3">
      <c r="B13" s="22"/>
      <c r="C13" s="24" t="s">
        <v>103</v>
      </c>
      <c r="J13" s="23"/>
    </row>
    <row r="14" spans="2:10" x14ac:dyDescent="0.25">
      <c r="B14" s="22"/>
      <c r="J14" s="23"/>
    </row>
    <row r="15" spans="2:10" x14ac:dyDescent="0.25">
      <c r="B15" s="22"/>
      <c r="C15" s="4" t="s">
        <v>104</v>
      </c>
      <c r="J15" s="23"/>
    </row>
    <row r="16" spans="2:10" x14ac:dyDescent="0.25">
      <c r="B16" s="22"/>
      <c r="C16" s="27"/>
      <c r="J16" s="23"/>
    </row>
    <row r="17" spans="2:10" ht="13" x14ac:dyDescent="0.25">
      <c r="B17" s="22"/>
      <c r="C17" s="4" t="s">
        <v>14</v>
      </c>
      <c r="D17" s="25"/>
      <c r="H17" s="28" t="s">
        <v>15</v>
      </c>
      <c r="I17" s="29" t="s">
        <v>16</v>
      </c>
      <c r="J17" s="23"/>
    </row>
    <row r="18" spans="2:10" ht="13" x14ac:dyDescent="0.3">
      <c r="B18" s="22"/>
      <c r="C18" s="24" t="s">
        <v>17</v>
      </c>
      <c r="D18" s="24"/>
      <c r="E18" s="24"/>
      <c r="F18" s="24"/>
      <c r="H18" s="30">
        <v>4</v>
      </c>
      <c r="I18" s="31">
        <v>4116584</v>
      </c>
      <c r="J18" s="23"/>
    </row>
    <row r="19" spans="2:10" x14ac:dyDescent="0.25">
      <c r="B19" s="22"/>
      <c r="C19" s="4" t="s">
        <v>18</v>
      </c>
      <c r="H19" s="32">
        <v>2</v>
      </c>
      <c r="I19" s="33">
        <v>480900</v>
      </c>
      <c r="J19" s="23"/>
    </row>
    <row r="20" spans="2:10" x14ac:dyDescent="0.25">
      <c r="B20" s="22"/>
      <c r="C20" s="4" t="s">
        <v>19</v>
      </c>
      <c r="H20" s="32">
        <v>0</v>
      </c>
      <c r="I20" s="33">
        <v>0</v>
      </c>
      <c r="J20" s="23"/>
    </row>
    <row r="21" spans="2:10" x14ac:dyDescent="0.25">
      <c r="B21" s="22"/>
      <c r="C21" s="4" t="s">
        <v>20</v>
      </c>
      <c r="H21" s="32">
        <v>0</v>
      </c>
      <c r="I21" s="33">
        <v>0</v>
      </c>
      <c r="J21" s="23"/>
    </row>
    <row r="22" spans="2:10" x14ac:dyDescent="0.25">
      <c r="B22" s="22"/>
      <c r="C22" s="4" t="s">
        <v>21</v>
      </c>
      <c r="H22" s="32">
        <v>0</v>
      </c>
      <c r="I22" s="33">
        <v>0</v>
      </c>
      <c r="J22" s="23"/>
    </row>
    <row r="23" spans="2:10" x14ac:dyDescent="0.25">
      <c r="B23" s="22"/>
      <c r="C23" s="4" t="s">
        <v>22</v>
      </c>
      <c r="H23" s="32">
        <v>0</v>
      </c>
      <c r="I23" s="33">
        <v>0</v>
      </c>
      <c r="J23" s="23"/>
    </row>
    <row r="24" spans="2:10" ht="13" thickBot="1" x14ac:dyDescent="0.3">
      <c r="B24" s="22"/>
      <c r="C24" s="4" t="s">
        <v>23</v>
      </c>
      <c r="H24" s="34">
        <v>1</v>
      </c>
      <c r="I24" s="35">
        <v>3548700</v>
      </c>
      <c r="J24" s="23"/>
    </row>
    <row r="25" spans="2:10" ht="13" x14ac:dyDescent="0.3">
      <c r="B25" s="22"/>
      <c r="C25" s="24" t="s">
        <v>24</v>
      </c>
      <c r="D25" s="24"/>
      <c r="E25" s="24"/>
      <c r="F25" s="24"/>
      <c r="H25" s="30">
        <f>H19+H20+H21+H22+H24+H23</f>
        <v>3</v>
      </c>
      <c r="I25" s="31">
        <f>I19+I20+I21+I22+I24+I23</f>
        <v>4029600</v>
      </c>
      <c r="J25" s="23"/>
    </row>
    <row r="26" spans="2:10" x14ac:dyDescent="0.25">
      <c r="B26" s="22"/>
      <c r="C26" s="4" t="s">
        <v>25</v>
      </c>
      <c r="H26" s="32">
        <v>1</v>
      </c>
      <c r="I26" s="33">
        <v>86984</v>
      </c>
      <c r="J26" s="23"/>
    </row>
    <row r="27" spans="2:10" ht="13" thickBot="1" x14ac:dyDescent="0.3">
      <c r="B27" s="22"/>
      <c r="C27" s="4" t="s">
        <v>26</v>
      </c>
      <c r="H27" s="34">
        <v>0</v>
      </c>
      <c r="I27" s="35">
        <v>0</v>
      </c>
      <c r="J27" s="23"/>
    </row>
    <row r="28" spans="2:10" ht="13" x14ac:dyDescent="0.3">
      <c r="B28" s="22"/>
      <c r="C28" s="24" t="s">
        <v>27</v>
      </c>
      <c r="D28" s="24"/>
      <c r="E28" s="24"/>
      <c r="F28" s="24"/>
      <c r="H28" s="30">
        <f>H26+H27</f>
        <v>1</v>
      </c>
      <c r="I28" s="31">
        <f>I26+I27</f>
        <v>86984</v>
      </c>
      <c r="J28" s="23"/>
    </row>
    <row r="29" spans="2:10" ht="13.5" thickBot="1" x14ac:dyDescent="0.35">
      <c r="B29" s="22"/>
      <c r="C29" s="4" t="s">
        <v>28</v>
      </c>
      <c r="D29" s="24"/>
      <c r="E29" s="24"/>
      <c r="F29" s="24"/>
      <c r="H29" s="34">
        <v>0</v>
      </c>
      <c r="I29" s="35">
        <v>0</v>
      </c>
      <c r="J29" s="23"/>
    </row>
    <row r="30" spans="2:10" ht="13" x14ac:dyDescent="0.3">
      <c r="B30" s="22"/>
      <c r="C30" s="24" t="s">
        <v>29</v>
      </c>
      <c r="D30" s="24"/>
      <c r="E30" s="24"/>
      <c r="F30" s="24"/>
      <c r="H30" s="32">
        <f>H29</f>
        <v>0</v>
      </c>
      <c r="I30" s="33">
        <f>I29</f>
        <v>0</v>
      </c>
      <c r="J30" s="23"/>
    </row>
    <row r="31" spans="2:10" ht="13" x14ac:dyDescent="0.3">
      <c r="B31" s="22"/>
      <c r="C31" s="24"/>
      <c r="D31" s="24"/>
      <c r="E31" s="24"/>
      <c r="F31" s="24"/>
      <c r="H31" s="36"/>
      <c r="I31" s="31"/>
      <c r="J31" s="23"/>
    </row>
    <row r="32" spans="2:10" ht="13.5" thickBot="1" x14ac:dyDescent="0.35">
      <c r="B32" s="22"/>
      <c r="C32" s="24" t="s">
        <v>30</v>
      </c>
      <c r="D32" s="24"/>
      <c r="H32" s="37">
        <f>H25+H28+H30</f>
        <v>4</v>
      </c>
      <c r="I32" s="38">
        <f>I25+I28+I30</f>
        <v>4116584</v>
      </c>
      <c r="J32" s="23"/>
    </row>
    <row r="33" spans="2:10" ht="13.5" thickTop="1" x14ac:dyDescent="0.3">
      <c r="B33" s="22"/>
      <c r="C33" s="24"/>
      <c r="D33" s="24"/>
      <c r="H33" s="39">
        <f>+H18-H32</f>
        <v>0</v>
      </c>
      <c r="I33" s="33">
        <f>+I18-I32</f>
        <v>0</v>
      </c>
      <c r="J33" s="23"/>
    </row>
    <row r="34" spans="2:10" x14ac:dyDescent="0.25">
      <c r="B34" s="22"/>
      <c r="G34" s="39"/>
      <c r="H34" s="39"/>
      <c r="I34" s="39"/>
      <c r="J34" s="23"/>
    </row>
    <row r="35" spans="2:10" x14ac:dyDescent="0.25">
      <c r="B35" s="22"/>
      <c r="G35" s="39"/>
      <c r="H35" s="39"/>
      <c r="I35" s="39"/>
      <c r="J35" s="23"/>
    </row>
    <row r="36" spans="2:10" ht="13" x14ac:dyDescent="0.3">
      <c r="B36" s="22"/>
      <c r="C36" s="24"/>
      <c r="G36" s="39"/>
      <c r="H36" s="39"/>
      <c r="I36" s="39"/>
      <c r="J36" s="23"/>
    </row>
    <row r="37" spans="2:10" ht="13.5" thickBot="1" x14ac:dyDescent="0.35">
      <c r="B37" s="22"/>
      <c r="C37" s="40" t="s">
        <v>105</v>
      </c>
      <c r="D37" s="41"/>
      <c r="H37" s="40" t="s">
        <v>31</v>
      </c>
      <c r="I37" s="41"/>
      <c r="J37" s="23"/>
    </row>
    <row r="38" spans="2:10" ht="13" x14ac:dyDescent="0.3">
      <c r="B38" s="22"/>
      <c r="C38" s="24" t="s">
        <v>106</v>
      </c>
      <c r="D38" s="39"/>
      <c r="H38" s="42" t="s">
        <v>32</v>
      </c>
      <c r="I38" s="39"/>
      <c r="J38" s="23"/>
    </row>
    <row r="39" spans="2:10" ht="13" x14ac:dyDescent="0.3">
      <c r="B39" s="22"/>
      <c r="C39" s="24" t="s">
        <v>107</v>
      </c>
      <c r="H39" s="24" t="s">
        <v>33</v>
      </c>
      <c r="I39" s="39"/>
      <c r="J39" s="23"/>
    </row>
    <row r="40" spans="2:10" x14ac:dyDescent="0.25">
      <c r="B40" s="22"/>
      <c r="G40" s="39"/>
      <c r="H40" s="39"/>
      <c r="I40" s="39"/>
      <c r="J40" s="23"/>
    </row>
    <row r="41" spans="2:10" ht="12.75" customHeight="1" x14ac:dyDescent="0.25">
      <c r="B41" s="22"/>
      <c r="C41" s="92" t="s">
        <v>34</v>
      </c>
      <c r="D41" s="92"/>
      <c r="E41" s="92"/>
      <c r="F41" s="92"/>
      <c r="G41" s="92"/>
      <c r="H41" s="92"/>
      <c r="I41" s="92"/>
      <c r="J41" s="23"/>
    </row>
    <row r="42" spans="2:10" ht="18.75" customHeight="1" thickBot="1" x14ac:dyDescent="0.3">
      <c r="B42" s="43"/>
      <c r="C42" s="44"/>
      <c r="D42" s="44"/>
      <c r="E42" s="44"/>
      <c r="F42" s="44"/>
      <c r="G42" s="44"/>
      <c r="H42" s="44"/>
      <c r="I42" s="44"/>
      <c r="J42" s="45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27015-8E96-46AC-B75A-06040CF44F4E}">
  <dimension ref="B1:J37"/>
  <sheetViews>
    <sheetView showGridLines="0" tabSelected="1" topLeftCell="A7" zoomScale="84" zoomScaleNormal="84" zoomScaleSheetLayoutView="100" workbookViewId="0">
      <selection activeCell="C17" sqref="C17"/>
    </sheetView>
  </sheetViews>
  <sheetFormatPr baseColWidth="10" defaultColWidth="11.453125" defaultRowHeight="12.5" x14ac:dyDescent="0.25"/>
  <cols>
    <col min="1" max="1" width="4.453125" style="4" customWidth="1"/>
    <col min="2" max="2" width="11.453125" style="4"/>
    <col min="3" max="3" width="12.81640625" style="4" customWidth="1"/>
    <col min="4" max="4" width="22" style="4" customWidth="1"/>
    <col min="5" max="8" width="11.453125" style="4"/>
    <col min="9" max="9" width="24.81640625" style="4" customWidth="1"/>
    <col min="10" max="10" width="12.54296875" style="4" customWidth="1"/>
    <col min="11" max="11" width="1.81640625" style="4" customWidth="1"/>
    <col min="12" max="16384" width="11.453125" style="4"/>
  </cols>
  <sheetData>
    <row r="1" spans="2:10" ht="18" customHeight="1" thickBot="1" x14ac:dyDescent="0.3"/>
    <row r="2" spans="2:10" ht="19.5" customHeight="1" x14ac:dyDescent="0.25">
      <c r="B2" s="5"/>
      <c r="C2" s="6"/>
      <c r="D2" s="84" t="s">
        <v>35</v>
      </c>
      <c r="E2" s="85"/>
      <c r="F2" s="85"/>
      <c r="G2" s="85"/>
      <c r="H2" s="85"/>
      <c r="I2" s="86"/>
      <c r="J2" s="90" t="s">
        <v>11</v>
      </c>
    </row>
    <row r="3" spans="2:10" ht="15.75" customHeight="1" thickBot="1" x14ac:dyDescent="0.3">
      <c r="B3" s="7"/>
      <c r="C3" s="8"/>
      <c r="D3" s="87"/>
      <c r="E3" s="88"/>
      <c r="F3" s="88"/>
      <c r="G3" s="88"/>
      <c r="H3" s="88"/>
      <c r="I3" s="89"/>
      <c r="J3" s="91"/>
    </row>
    <row r="4" spans="2:10" ht="13" x14ac:dyDescent="0.25">
      <c r="B4" s="7"/>
      <c r="C4" s="8"/>
      <c r="E4" s="10"/>
      <c r="F4" s="10"/>
      <c r="G4" s="10"/>
      <c r="H4" s="10"/>
      <c r="I4" s="11"/>
      <c r="J4" s="12"/>
    </row>
    <row r="5" spans="2:10" ht="13" x14ac:dyDescent="0.25">
      <c r="B5" s="7"/>
      <c r="C5" s="8"/>
      <c r="D5" s="93" t="s">
        <v>36</v>
      </c>
      <c r="E5" s="94"/>
      <c r="F5" s="94"/>
      <c r="G5" s="94"/>
      <c r="H5" s="94"/>
      <c r="I5" s="95"/>
      <c r="J5" s="15" t="s">
        <v>37</v>
      </c>
    </row>
    <row r="6" spans="2:10" ht="13.5" thickBot="1" x14ac:dyDescent="0.3">
      <c r="B6" s="16"/>
      <c r="C6" s="17"/>
      <c r="D6" s="18"/>
      <c r="E6" s="19"/>
      <c r="F6" s="19"/>
      <c r="G6" s="19"/>
      <c r="H6" s="19"/>
      <c r="I6" s="20"/>
      <c r="J6" s="21"/>
    </row>
    <row r="7" spans="2:10" x14ac:dyDescent="0.25">
      <c r="B7" s="22"/>
      <c r="J7" s="23"/>
    </row>
    <row r="8" spans="2:10" x14ac:dyDescent="0.25">
      <c r="B8" s="22"/>
      <c r="J8" s="23"/>
    </row>
    <row r="9" spans="2:10" x14ac:dyDescent="0.25">
      <c r="B9" s="22"/>
      <c r="C9" s="4" t="str">
        <f ca="1">+'FOR-CSA-018'!C9</f>
        <v>Santiago de Cali, abril 22 2025</v>
      </c>
      <c r="D9" s="26"/>
      <c r="E9" s="25"/>
      <c r="J9" s="23"/>
    </row>
    <row r="10" spans="2:10" ht="13" x14ac:dyDescent="0.3">
      <c r="B10" s="22"/>
      <c r="C10" s="24"/>
      <c r="J10" s="23"/>
    </row>
    <row r="11" spans="2:10" ht="13" x14ac:dyDescent="0.3">
      <c r="B11" s="22"/>
      <c r="C11" s="24" t="str">
        <f>+'FOR-CSA-018'!C12</f>
        <v>Señores : HOSP DEPARTAMENTAL DE PITALITO</v>
      </c>
      <c r="J11" s="23"/>
    </row>
    <row r="12" spans="2:10" ht="13" x14ac:dyDescent="0.3">
      <c r="B12" s="22"/>
      <c r="C12" s="24" t="str">
        <f>+'FOR-CSA-018'!C13</f>
        <v>NIT: 891180134</v>
      </c>
      <c r="J12" s="23"/>
    </row>
    <row r="13" spans="2:10" x14ac:dyDescent="0.25">
      <c r="B13" s="22"/>
      <c r="J13" s="23"/>
    </row>
    <row r="14" spans="2:10" x14ac:dyDescent="0.25">
      <c r="B14" s="22"/>
      <c r="C14" s="4" t="s">
        <v>38</v>
      </c>
      <c r="J14" s="23"/>
    </row>
    <row r="15" spans="2:10" x14ac:dyDescent="0.25">
      <c r="B15" s="22"/>
      <c r="C15" s="27"/>
      <c r="J15" s="23"/>
    </row>
    <row r="16" spans="2:10" ht="13" x14ac:dyDescent="0.3">
      <c r="B16" s="22"/>
      <c r="C16" s="46"/>
      <c r="D16" s="25"/>
      <c r="H16" s="47" t="s">
        <v>15</v>
      </c>
      <c r="I16" s="47" t="s">
        <v>16</v>
      </c>
      <c r="J16" s="23"/>
    </row>
    <row r="17" spans="2:10" ht="13" x14ac:dyDescent="0.3">
      <c r="B17" s="22"/>
      <c r="C17" s="24" t="str">
        <f>+'FOR-CSA-018'!C17</f>
        <v>Con Corte al dia: 31/03/2025</v>
      </c>
      <c r="D17" s="24"/>
      <c r="E17" s="24"/>
      <c r="F17" s="24"/>
      <c r="H17" s="48">
        <f>+SUM(H18:H23)</f>
        <v>3</v>
      </c>
      <c r="I17" s="49">
        <f>+SUM(I18:I23)</f>
        <v>4029600</v>
      </c>
      <c r="J17" s="23"/>
    </row>
    <row r="18" spans="2:10" x14ac:dyDescent="0.25">
      <c r="B18" s="22"/>
      <c r="C18" s="4" t="s">
        <v>18</v>
      </c>
      <c r="H18" s="50">
        <f>+'FOR-CSA-018'!H19</f>
        <v>2</v>
      </c>
      <c r="I18" s="51">
        <f>+'FOR-CSA-018'!I19</f>
        <v>480900</v>
      </c>
      <c r="J18" s="23"/>
    </row>
    <row r="19" spans="2:10" x14ac:dyDescent="0.25">
      <c r="B19" s="22"/>
      <c r="C19" s="4" t="s">
        <v>19</v>
      </c>
      <c r="H19" s="50">
        <f>+'FOR-CSA-018'!H20</f>
        <v>0</v>
      </c>
      <c r="I19" s="51">
        <f>+'FOR-CSA-018'!I20</f>
        <v>0</v>
      </c>
      <c r="J19" s="23"/>
    </row>
    <row r="20" spans="2:10" x14ac:dyDescent="0.25">
      <c r="B20" s="22"/>
      <c r="C20" s="4" t="s">
        <v>20</v>
      </c>
      <c r="H20" s="50">
        <f>+'FOR-CSA-018'!H21</f>
        <v>0</v>
      </c>
      <c r="I20" s="51">
        <f>+'FOR-CSA-018'!I21</f>
        <v>0</v>
      </c>
      <c r="J20" s="23"/>
    </row>
    <row r="21" spans="2:10" x14ac:dyDescent="0.25">
      <c r="B21" s="22"/>
      <c r="C21" s="4" t="s">
        <v>21</v>
      </c>
      <c r="H21" s="50">
        <f>+'FOR-CSA-018'!H22</f>
        <v>0</v>
      </c>
      <c r="I21" s="51">
        <f>+'FOR-CSA-018'!I22</f>
        <v>0</v>
      </c>
      <c r="J21" s="23"/>
    </row>
    <row r="22" spans="2:10" x14ac:dyDescent="0.25">
      <c r="B22" s="22"/>
      <c r="C22" s="4" t="s">
        <v>22</v>
      </c>
      <c r="H22" s="50">
        <f>+'FOR-CSA-018'!H23</f>
        <v>0</v>
      </c>
      <c r="I22" s="51">
        <f>+'FOR-CSA-018'!I23</f>
        <v>0</v>
      </c>
      <c r="J22" s="23"/>
    </row>
    <row r="23" spans="2:10" x14ac:dyDescent="0.25">
      <c r="B23" s="22"/>
      <c r="C23" s="4" t="s">
        <v>39</v>
      </c>
      <c r="H23" s="50">
        <f>+'FOR-CSA-018'!H24</f>
        <v>1</v>
      </c>
      <c r="I23" s="51">
        <f>+'FOR-CSA-018'!I24</f>
        <v>3548700</v>
      </c>
      <c r="J23" s="23"/>
    </row>
    <row r="24" spans="2:10" ht="13" x14ac:dyDescent="0.3">
      <c r="B24" s="22"/>
      <c r="C24" s="24" t="s">
        <v>40</v>
      </c>
      <c r="D24" s="24"/>
      <c r="E24" s="24"/>
      <c r="F24" s="24"/>
      <c r="H24" s="48">
        <f>SUM(H18:H23)</f>
        <v>3</v>
      </c>
      <c r="I24" s="49">
        <f>+SUBTOTAL(9,I18:I23)</f>
        <v>4029600</v>
      </c>
      <c r="J24" s="23"/>
    </row>
    <row r="25" spans="2:10" ht="13.5" thickBot="1" x14ac:dyDescent="0.35">
      <c r="B25" s="22"/>
      <c r="C25" s="24"/>
      <c r="D25" s="24"/>
      <c r="H25" s="52"/>
      <c r="I25" s="53"/>
      <c r="J25" s="23"/>
    </row>
    <row r="26" spans="2:10" ht="13.5" thickTop="1" x14ac:dyDescent="0.3">
      <c r="B26" s="22"/>
      <c r="C26" s="24"/>
      <c r="D26" s="24"/>
      <c r="H26" s="39"/>
      <c r="I26" s="33"/>
      <c r="J26" s="23"/>
    </row>
    <row r="27" spans="2:10" ht="13" x14ac:dyDescent="0.3">
      <c r="B27" s="22"/>
      <c r="C27" s="24"/>
      <c r="D27" s="24"/>
      <c r="H27" s="39"/>
      <c r="I27" s="33"/>
      <c r="J27" s="23"/>
    </row>
    <row r="28" spans="2:10" ht="13" x14ac:dyDescent="0.3">
      <c r="B28" s="22"/>
      <c r="C28" s="24"/>
      <c r="D28" s="24"/>
      <c r="H28" s="39"/>
      <c r="I28" s="33"/>
      <c r="J28" s="23"/>
    </row>
    <row r="29" spans="2:10" x14ac:dyDescent="0.25">
      <c r="B29" s="22"/>
      <c r="G29" s="39"/>
      <c r="H29" s="39"/>
      <c r="I29" s="39"/>
      <c r="J29" s="23"/>
    </row>
    <row r="30" spans="2:10" ht="13.5" thickBot="1" x14ac:dyDescent="0.35">
      <c r="B30" s="22"/>
      <c r="C30" s="40" t="str">
        <f>+'FOR-CSA-018'!C37</f>
        <v>Hector Mario Artunduaga Cleves</v>
      </c>
      <c r="D30" s="40"/>
      <c r="G30" s="40" t="str">
        <f>+'FOR-CSA-018'!H37</f>
        <v>Lizeth Ome G.</v>
      </c>
      <c r="H30" s="41"/>
      <c r="I30" s="39"/>
      <c r="J30" s="23"/>
    </row>
    <row r="31" spans="2:10" ht="13" x14ac:dyDescent="0.3">
      <c r="B31" s="22"/>
      <c r="C31" s="42" t="str">
        <f>+'FOR-CSA-018'!C38</f>
        <v>Coordinador Proceso de Cartera</v>
      </c>
      <c r="D31" s="42"/>
      <c r="G31" s="42" t="str">
        <f>+'FOR-CSA-018'!H38</f>
        <v>Cartera - Cuentas Salud</v>
      </c>
      <c r="H31" s="39"/>
      <c r="I31" s="39"/>
      <c r="J31" s="23"/>
    </row>
    <row r="32" spans="2:10" ht="13" x14ac:dyDescent="0.3">
      <c r="B32" s="22"/>
      <c r="C32" s="42" t="str">
        <f>+'FOR-CSA-018'!C39</f>
        <v>ESE Hospital Departamental San Antonio de Pitalito</v>
      </c>
      <c r="D32" s="42"/>
      <c r="G32" s="42" t="str">
        <f>+'FOR-CSA-018'!H39</f>
        <v>EPS Comfenalco Valle.</v>
      </c>
      <c r="H32" s="39"/>
      <c r="I32" s="39"/>
      <c r="J32" s="23"/>
    </row>
    <row r="33" spans="2:10" ht="13" x14ac:dyDescent="0.3">
      <c r="B33" s="22"/>
      <c r="C33" s="42"/>
      <c r="D33" s="42"/>
      <c r="G33" s="42"/>
      <c r="H33" s="39"/>
      <c r="I33" s="39"/>
      <c r="J33" s="23"/>
    </row>
    <row r="34" spans="2:10" ht="13" x14ac:dyDescent="0.3">
      <c r="B34" s="22"/>
      <c r="C34" s="42"/>
      <c r="D34" s="42"/>
      <c r="G34" s="42"/>
      <c r="H34" s="39"/>
      <c r="I34" s="39"/>
      <c r="J34" s="23"/>
    </row>
    <row r="35" spans="2:10" ht="14" x14ac:dyDescent="0.25">
      <c r="B35" s="22"/>
      <c r="C35" s="96" t="s">
        <v>41</v>
      </c>
      <c r="D35" s="96"/>
      <c r="E35" s="96"/>
      <c r="F35" s="96"/>
      <c r="G35" s="96"/>
      <c r="H35" s="96"/>
      <c r="I35" s="96"/>
      <c r="J35" s="23"/>
    </row>
    <row r="36" spans="2:10" ht="13" x14ac:dyDescent="0.3">
      <c r="B36" s="22"/>
      <c r="C36" s="42"/>
      <c r="D36" s="42"/>
      <c r="G36" s="42"/>
      <c r="H36" s="39"/>
      <c r="I36" s="39"/>
      <c r="J36" s="23"/>
    </row>
    <row r="37" spans="2:10" ht="18.75" customHeight="1" thickBot="1" x14ac:dyDescent="0.3">
      <c r="B37" s="43"/>
      <c r="C37" s="44"/>
      <c r="D37" s="44"/>
      <c r="E37" s="44"/>
      <c r="F37" s="44"/>
      <c r="G37" s="41"/>
      <c r="H37" s="41"/>
      <c r="I37" s="41"/>
      <c r="J37" s="45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Neyla Lizeth Ome Guamanga</dc:creator>
  <cp:lastModifiedBy>Neyla Lizeth Ome Guamanga</cp:lastModifiedBy>
  <cp:lastPrinted>2025-04-22T15:08:30Z</cp:lastPrinted>
  <dcterms:created xsi:type="dcterms:W3CDTF">2025-04-09T13:52:14Z</dcterms:created>
  <dcterms:modified xsi:type="dcterms:W3CDTF">2025-04-22T15:10:00Z</dcterms:modified>
</cp:coreProperties>
</file>